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945" activeTab="1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44525"/>
</workbook>
</file>

<file path=xl/calcChain.xml><?xml version="1.0" encoding="utf-8"?>
<calcChain xmlns="http://schemas.openxmlformats.org/spreadsheetml/2006/main">
  <c r="I20" i="11" l="1"/>
  <c r="J9" i="9" l="1"/>
  <c r="W9" i="9"/>
  <c r="T9" i="9"/>
  <c r="W8" i="9"/>
  <c r="T8" i="9"/>
  <c r="W7" i="9"/>
  <c r="T7" i="9"/>
  <c r="W6" i="9"/>
  <c r="T6" i="9"/>
  <c r="X12" i="10"/>
  <c r="T12" i="10"/>
  <c r="J12" i="10"/>
  <c r="AA15" i="10"/>
  <c r="AA16" i="10"/>
  <c r="X16" i="10"/>
  <c r="T15" i="10"/>
  <c r="J15" i="10"/>
  <c r="X15" i="10"/>
  <c r="T16" i="10"/>
  <c r="J16" i="10"/>
  <c r="I12" i="11"/>
  <c r="G12" i="11"/>
  <c r="I19" i="11"/>
  <c r="G19" i="11"/>
  <c r="I17" i="11"/>
  <c r="G17" i="11"/>
  <c r="I18" i="11"/>
  <c r="G18" i="11"/>
  <c r="D18" i="11"/>
  <c r="I16" i="11"/>
  <c r="I15" i="11"/>
  <c r="G16" i="11"/>
  <c r="G15" i="11"/>
  <c r="G20" i="11"/>
  <c r="X14" i="10" l="1"/>
  <c r="T14" i="10"/>
  <c r="X13" i="10"/>
  <c r="T13" i="10"/>
  <c r="T9" i="10"/>
  <c r="T6" i="10"/>
  <c r="X11" i="10"/>
  <c r="X10" i="10"/>
  <c r="X9" i="10"/>
  <c r="X8" i="10"/>
  <c r="X7" i="10"/>
  <c r="X6" i="10"/>
  <c r="J14" i="10"/>
  <c r="J13" i="10"/>
  <c r="J9" i="10"/>
  <c r="J6" i="10"/>
  <c r="C16" i="10" l="1"/>
  <c r="C15" i="10"/>
  <c r="C14" i="10"/>
  <c r="C13" i="10"/>
  <c r="C12" i="10"/>
  <c r="C9" i="10"/>
  <c r="C6" i="10"/>
  <c r="J8" i="9"/>
  <c r="C8" i="9"/>
  <c r="J7" i="9"/>
  <c r="J6" i="9"/>
  <c r="C9" i="9"/>
  <c r="C7" i="9"/>
  <c r="C6" i="9"/>
  <c r="G11" i="11"/>
  <c r="G10" i="11"/>
  <c r="I9" i="11"/>
  <c r="G9" i="11"/>
  <c r="G8" i="11"/>
  <c r="I13" i="11"/>
  <c r="G14" i="11"/>
  <c r="G13" i="11"/>
  <c r="G7" i="11"/>
  <c r="C6" i="11"/>
  <c r="D6" i="11" s="1"/>
  <c r="I6" i="11"/>
  <c r="G6" i="11"/>
  <c r="I14" i="11"/>
  <c r="D19" i="11"/>
  <c r="C20" i="11"/>
  <c r="D20" i="11" s="1"/>
  <c r="C19" i="11"/>
  <c r="C18" i="11"/>
  <c r="C17" i="11"/>
  <c r="D17" i="11" s="1"/>
  <c r="C16" i="11"/>
  <c r="D16" i="11" s="1"/>
  <c r="C15" i="11"/>
  <c r="D15" i="11" s="1"/>
  <c r="C14" i="11"/>
  <c r="D14" i="11" s="1"/>
  <c r="C13" i="11"/>
  <c r="D13" i="11" s="1"/>
  <c r="C12" i="11"/>
  <c r="D12" i="11" s="1"/>
  <c r="C9" i="11"/>
  <c r="D9" i="11" s="1"/>
</calcChain>
</file>

<file path=xl/sharedStrings.xml><?xml version="1.0" encoding="utf-8"?>
<sst xmlns="http://schemas.openxmlformats.org/spreadsheetml/2006/main" count="334" uniqueCount="176">
  <si>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</si>
  <si>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</si>
  <si>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</si>
  <si>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</si>
  <si>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</si>
  <si>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</si>
  <si>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</si>
  <si>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</si>
  <si>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</si>
  <si>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</si>
  <si>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</si>
  <si>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</si>
  <si>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</si>
  <si>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</si>
  <si>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</si>
  <si>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</si>
  <si>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</si>
  <si>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</si>
  <si>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</si>
  <si>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</si>
  <si>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</si>
  <si>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</si>
  <si>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</si>
  <si>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</si>
  <si>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</si>
  <si>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</si>
  <si>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</si>
  <si>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</si>
  <si>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</si>
  <si>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</si>
  <si>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</si>
  <si>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</si>
  <si>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</si>
  <si>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</si>
  <si>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</si>
  <si>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</si>
  <si>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</si>
  <si>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</si>
  <si>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</si>
  <si>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</si>
  <si>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</si>
  <si>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</si>
  <si>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หน่วยงาน  :  คณะสถาปัตยกรรมและการออกแบบ</t>
  </si>
  <si>
    <t>E-bidding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</si>
  <si>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</si>
  <si>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การเร่งรัดและติดตามผลการดำเนินงานการจัดซื้อจัดจ้างปีงบประมาณ พ.ศ. 2567</t>
  </si>
  <si>
    <t>เลขที่สัญญา/เลขที่คุมสัญญา จาก e-GP</t>
  </si>
  <si>
    <t>ใบสั่งซื้อ/
จ้าง/
สัญญาซื้อ/
จ้าง 
(ว/ด/ป)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</si>
  <si>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</si>
  <si>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</si>
  <si>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</si>
  <si>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เลขที่สัญญา/เลขที่คุมสัญญาจาก e-GP</t>
  </si>
  <si>
    <t>เลขที่และวันที่ของสัญญา
หรือข้อตกลงในการซื้อหรือจ้าง/เลขที่คุมสัญญาจาก e-GP</t>
  </si>
  <si>
    <t>ราคาอยู่ในวงเงินงบประมาณที่ได้รับและถูกต้องตามประกาศมหาวิทยาลัย</t>
  </si>
  <si>
    <t>บริษัท อินแคมเทค จำกัด</t>
  </si>
  <si>
    <t>บริษัท บี เบสท์ เบ็ทเตอร์ จำกัด</t>
  </si>
  <si>
    <t>บริษัท เทคซีออน บิซิเนส โซลูชั่นส์ จำกัด</t>
  </si>
  <si>
    <t>5 ส.ค. 67</t>
  </si>
  <si>
    <t>010553301xxxx</t>
  </si>
  <si>
    <t>บริษัท จีพีเค จำกัด</t>
  </si>
  <si>
    <t xml:space="preserve">ลว. 22 ต.ค. 67 </t>
  </si>
  <si>
    <r>
      <rPr>
        <sz val="16"/>
        <color theme="1"/>
        <rFont val="TH SarabunPSK"/>
        <family val="2"/>
      </rPr>
      <t>ลว. 29 ต.ค. 67</t>
    </r>
    <r>
      <rPr>
        <sz val="16"/>
        <color rgb="FFFF0000"/>
        <rFont val="TH SarabunPSK"/>
        <family val="2"/>
      </rPr>
      <t xml:space="preserve"> </t>
    </r>
  </si>
  <si>
    <t xml:space="preserve">ห้างหุ้นส่วนจำกัด พรหมเทพ อินดัสทรี้ส์ </t>
  </si>
  <si>
    <t xml:space="preserve">สถอ 2/2568 </t>
  </si>
  <si>
    <t xml:space="preserve">สถอ 3/2568 </t>
  </si>
  <si>
    <t>22 ต.ค. 67</t>
  </si>
  <si>
    <t>24 ต.ค. 67</t>
  </si>
  <si>
    <t>21 ต.ค. 67</t>
  </si>
  <si>
    <t>18 ต.ค. 67</t>
  </si>
  <si>
    <t>19 ก.ย. 67</t>
  </si>
  <si>
    <t>8 ต.ค. 67</t>
  </si>
  <si>
    <t>4 ต.ค. 67</t>
  </si>
  <si>
    <t>29 ต.ค. 67</t>
  </si>
  <si>
    <t>10 ก.ย. 67</t>
  </si>
  <si>
    <t>16 ก.ย. 67</t>
  </si>
  <si>
    <t>010555505xxxx</t>
  </si>
  <si>
    <t>19 ก.พ. 68</t>
  </si>
  <si>
    <t>67099049771</t>
  </si>
  <si>
    <t>67099110091</t>
  </si>
  <si>
    <t>สถอ 2/2568   671001004457</t>
  </si>
  <si>
    <t>11 ก.ย. 67</t>
  </si>
  <si>
    <t>26 ก.พ. 68</t>
  </si>
  <si>
    <t>67109219784</t>
  </si>
  <si>
    <t>67109238982</t>
  </si>
  <si>
    <t>27 ส.ค. 66</t>
  </si>
  <si>
    <t>23 ส.ค. 67</t>
  </si>
  <si>
    <t>17 ต.ค. 67</t>
  </si>
  <si>
    <t>22 ส.ค. 67</t>
  </si>
  <si>
    <t>15 ต.ค. 67</t>
  </si>
  <si>
    <t>สถอ 3/2568  671001006170</t>
  </si>
  <si>
    <t>101/3  671014338230</t>
  </si>
  <si>
    <t>101/4  671014340678</t>
  </si>
  <si>
    <t>30 ต.ค. 67</t>
  </si>
  <si>
    <t>31 ต.ค. 67</t>
  </si>
  <si>
    <t>28 ม.ค. 67</t>
  </si>
  <si>
    <t>29 ม.ค. 67</t>
  </si>
  <si>
    <t>101/4</t>
  </si>
  <si>
    <t>ลว. 30 ต.ค. 67</t>
  </si>
  <si>
    <t>ลว. 31 ต.ค. 67</t>
  </si>
  <si>
    <t>101/3</t>
  </si>
  <si>
    <t>ชุดเครื่องศึกษาความสามารถในการขึ้นรูปของวัสดุทางเซรามิก 1 ชุด</t>
  </si>
  <si>
    <t>ชุดอุปกรณ์รับคำสั่งจำลองแรงต้านเสมือนจริงสำหรับการขึ้นรูปทรงทาง 3 มิติ 1 ชุด</t>
  </si>
  <si>
    <t>ครุภัณฑ์ประกอบศูนย์นวัตกรรมและการพัฒนาสิ่งแวดล้อมคณะสถาปัตยกรรมและการออกแบบ 1 ชุด</t>
  </si>
  <si>
    <t>ครุภัณฑ์ห้องปฏิบัติการสาขาวิชาศิลปประยุกต์และออกแบบผลิตภัณฑ์ 1 ชุด</t>
  </si>
  <si>
    <t>ครุภัณฑ์เพื่อการเรียนการสอนสาขาวิชาศิลปประยุกต์และออกแบบผลิตภัณฑ์ 1 ชุด</t>
  </si>
  <si>
    <t>เครื่องสร้างต้นแบบชิ้นงานความละเอียดสูง 5 เครื่อง</t>
  </si>
  <si>
    <t>เครื่องสร้างต้นแบบชิ้นงานความละเอียดสูง      5 เครื่อง</t>
  </si>
  <si>
    <t>เครื่องสร้างแบบจำลองชิ้นงานเสมือนจริง        5 เครื่อง</t>
  </si>
  <si>
    <t>ปรับปรุงพื้นที่สาขาวิชาศิลปประยุกต์และออกแบบผลิตภัณฑ์ 1 งาน</t>
  </si>
  <si>
    <t>ปรับปรุงพื้นที่สาขาวิชาออกแบบผลิตภัณฑ์นวัตกรรมเซรามิก 1 งาน</t>
  </si>
  <si>
    <t>ปรับปรุงห้องประชุมภาควิชาเทคโนโลยีศิลปอุตสาหกรรม  1 งาน</t>
  </si>
  <si>
    <t>ปรับปรุงพื้นที่โถงบันไดและทางเดินชั้น 10 ภาควิชาสถาปัตยกรรม  1 งาน</t>
  </si>
  <si>
    <t>ปรับปรุงพื้นที่สาขาวิชาออกแบบผลิตภัณฑ์นวัตกรรมเซรามิก  1  งาน</t>
  </si>
  <si>
    <t>ปรับปรุงห้องประชุมภาควิชาเทคโนโลยีศิลปอุตสาหกรรม  1  งาน</t>
  </si>
  <si>
    <t>ปรับปรุงพื้นที่โถงบันไดและทางเดินชั้น 10 ภาควิชาสถาปัตยกรรม  1  งาน</t>
  </si>
  <si>
    <t>ชุดเครื่องศึกษาความสามารถในการขึ้นรูปของวัสดุทางเซรามิก      1 ชุด</t>
  </si>
  <si>
    <t>ชุดอุปกรณ์รับคำสั่งจำลองแรงต้านเสมือนจริงสำหรับการขึ้นรูปทรงทาง 3 มิติ  1  ชุด</t>
  </si>
  <si>
    <t>เครื่องสร้างแบบจำลองชิ้นงานเสมือนจริง 5 เครื่อง</t>
  </si>
  <si>
    <t>วันที่ 30 พฤศจิกายน 2567</t>
  </si>
  <si>
    <t>บริษัท เอส เค ไอ แอสโซซิเอตส์ จำกัด</t>
  </si>
  <si>
    <t>201/2</t>
  </si>
  <si>
    <t>ลว. 13 พ.ย. 67</t>
  </si>
  <si>
    <t>101/5</t>
  </si>
  <si>
    <t>ลว. 19 พ.ย. 67</t>
  </si>
  <si>
    <t>101/6</t>
  </si>
  <si>
    <t>ลว. 20 พ.ย. 67</t>
  </si>
  <si>
    <t xml:space="preserve">ห้างหุ้นส่วนจำกัด ชัชชัยยชญ์ </t>
  </si>
  <si>
    <t>201/1</t>
  </si>
  <si>
    <t>นายปริญญา  พุ่มนิคม</t>
  </si>
  <si>
    <t>ลว. 14 พ.ย. 67</t>
  </si>
  <si>
    <t>นายสมัย  เศียรทอง</t>
  </si>
  <si>
    <t>201/3</t>
  </si>
  <si>
    <t>บริษัท ทีพี คอนสตรัคชั่น แมนเนจเม้นท์ จำกัด</t>
  </si>
  <si>
    <t>101/10</t>
  </si>
  <si>
    <t>สรุปผลการดำเนินการจัดซื้อจัดจ้างเงินงบประมาณ ในรอบเดือนพฤศจิกายน</t>
  </si>
  <si>
    <t>5 ก.ย. 67</t>
  </si>
  <si>
    <t>19 พ.ย. 67</t>
  </si>
  <si>
    <t>20 พ.ย. 67</t>
  </si>
  <si>
    <t>101/6  671114342124</t>
  </si>
  <si>
    <t>18 ก.พ. 67</t>
  </si>
  <si>
    <t>67119393924</t>
  </si>
  <si>
    <t>27 พ.ย. 67</t>
  </si>
  <si>
    <t>29 พ.ย. 67</t>
  </si>
  <si>
    <t>18 พ.ย. 67</t>
  </si>
  <si>
    <t>101/6  671114339170</t>
  </si>
  <si>
    <t>17 ก.พ. 67</t>
  </si>
  <si>
    <t>67119373447</t>
  </si>
  <si>
    <t>101/10 671114291880</t>
  </si>
  <si>
    <t>013556402xxxx</t>
  </si>
  <si>
    <t>67119339541</t>
  </si>
  <si>
    <t>ค่าครุภัณฑ์
  ในรอบเดือนพฤศจิกายน 2567 หน่วยงาน คณะสถาปัตยกรรมและการออกแบบ</t>
  </si>
  <si>
    <t>ค่าที่ดินและสิ่งก่อสร้าง
  ในรอบเดือนพฤศจิกายน 2567 หน่วยงาน คณะสถาปัตยกรรมและการออกแบบ</t>
  </si>
  <si>
    <t>5 พ.ย. 67</t>
  </si>
  <si>
    <t>13 พ.ย. 67</t>
  </si>
  <si>
    <t>201/2 671114245816</t>
  </si>
  <si>
    <t>14 พ.ย. 67</t>
  </si>
  <si>
    <t>12 ก.พ. 67</t>
  </si>
  <si>
    <t>110200054xxxx</t>
  </si>
  <si>
    <t>12 พ.ย. 67</t>
  </si>
  <si>
    <t>201/1 671114208854</t>
  </si>
  <si>
    <t>11 ก.พ. 67</t>
  </si>
  <si>
    <t>ห้างหุ้นส่วนจำกัด ชัชชัยยชญ์</t>
  </si>
  <si>
    <t>071355500xxxx</t>
  </si>
  <si>
    <t>67119234679</t>
  </si>
  <si>
    <t>15 พ.ย. 67</t>
  </si>
  <si>
    <t>13 ก.พ. 67</t>
  </si>
  <si>
    <t>201/3 671114246663</t>
  </si>
  <si>
    <t>345100105xxxx</t>
  </si>
  <si>
    <t>67119280443</t>
  </si>
  <si>
    <t>201/2 671114235679</t>
  </si>
  <si>
    <t>010555312xxxx</t>
  </si>
  <si>
    <t>67119248224</t>
  </si>
  <si>
    <t>ค่าใช้สอย
(ค่าใช้จ่ายที่ต้องจ่ายเป็นงวด ๆ ใน 1 ปี เริ่มทำงาน 1 ตุลาคม) 
 ในรอบเดือนพฤศจิกายน 2567 หน่วยงาน คณะสถาปัตยกรรมและการออกแบบ</t>
  </si>
  <si>
    <t>ลว. 15 พ.ย. 67</t>
  </si>
  <si>
    <t>การเร่งรัดและติดตามผลการดำเนินงานการจัดซื้อจัดจ้างปีงบประมาณ พ.ศ. 2568</t>
  </si>
  <si>
    <t>67119278615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</si>
</sst>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</numFmts>
  <fonts count="20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6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theme="1"/>
      <name val="Wingdings"/>
      <charset val="2"/>
    </font>
    <font>
      <b/>
      <sz val="17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164" fontId="1" fillId="0" borderId="1" xfId="1" applyNumberFormat="1" applyFont="1" applyBorder="1" applyAlignment="1">
      <alignment vertical="top" wrapText="1"/>
    </xf>
    <xf numFmtId="0" fontId="18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 textRotation="90"/>
    </xf>
    <xf numFmtId="0" fontId="17" fillId="2" borderId="10" xfId="0" applyFont="1" applyFill="1" applyBorder="1" applyAlignment="1">
      <alignment vertical="center" textRotation="90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64" fontId="16" fillId="0" borderId="1" xfId="1" applyNumberFormat="1" applyFont="1" applyBorder="1" applyAlignment="1">
      <alignment vertical="top" wrapText="1"/>
    </xf>
    <xf numFmtId="15" fontId="1" fillId="0" borderId="1" xfId="0" quotePrefix="1" applyNumberFormat="1" applyFont="1" applyBorder="1" applyAlignment="1">
      <alignment horizontal="center" vertical="top" wrapText="1"/>
    </xf>
    <xf numFmtId="0" fontId="3" fillId="0" borderId="5" xfId="0" quotePrefix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right" vertical="top" wrapText="1"/>
    </xf>
    <xf numFmtId="0" fontId="1" fillId="0" borderId="5" xfId="0" quotePrefix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1" xfId="0" quotePrefix="1" applyFont="1" applyBorder="1" applyAlignment="1">
      <alignment horizontal="center" vertical="top"/>
    </xf>
    <xf numFmtId="0" fontId="1" fillId="0" borderId="10" xfId="0" quotePrefix="1" applyFont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5" fontId="1" fillId="0" borderId="0" xfId="0" applyNumberFormat="1" applyFont="1" applyBorder="1" applyAlignment="1">
      <alignment vertical="top"/>
    </xf>
    <xf numFmtId="0" fontId="3" fillId="0" borderId="1" xfId="0" quotePrefix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vertical="center"/>
    </xf>
    <xf numFmtId="15" fontId="3" fillId="2" borderId="8" xfId="0" applyNumberFormat="1" applyFont="1" applyFill="1" applyBorder="1" applyAlignment="1">
      <alignment vertical="top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165" fontId="1" fillId="0" borderId="1" xfId="0" quotePrefix="1" applyNumberFormat="1" applyFont="1" applyBorder="1" applyAlignment="1">
      <alignment horizontal="center" vertical="top" wrapText="1"/>
    </xf>
    <xf numFmtId="15" fontId="1" fillId="2" borderId="8" xfId="0" quotePrefix="1" applyNumberFormat="1" applyFont="1" applyFill="1" applyBorder="1" applyAlignment="1">
      <alignment horizontal="center" vertical="top"/>
    </xf>
    <xf numFmtId="164" fontId="1" fillId="0" borderId="1" xfId="1" applyNumberFormat="1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0" fontId="1" fillId="0" borderId="8" xfId="0" quotePrefix="1" applyFont="1" applyBorder="1" applyAlignment="1">
      <alignment horizontal="center" vertical="top" wrapText="1"/>
    </xf>
    <xf numFmtId="0" fontId="1" fillId="0" borderId="1" xfId="0" quotePrefix="1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6" fontId="1" fillId="0" borderId="1" xfId="0" quotePrefix="1" applyNumberFormat="1" applyFont="1" applyBorder="1" applyAlignment="1">
      <alignment horizontal="center" vertical="top" wrapText="1"/>
    </xf>
    <xf numFmtId="165" fontId="1" fillId="0" borderId="1" xfId="1" applyNumberFormat="1" applyFont="1" applyBorder="1" applyAlignment="1">
      <alignment vertical="top" wrapText="1"/>
    </xf>
    <xf numFmtId="165" fontId="1" fillId="0" borderId="0" xfId="0" applyNumberFormat="1" applyFont="1"/>
    <xf numFmtId="0" fontId="1" fillId="0" borderId="3" xfId="0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vertical="top" wrapText="1"/>
    </xf>
    <xf numFmtId="0" fontId="1" fillId="2" borderId="1" xfId="0" quotePrefix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64" fontId="1" fillId="0" borderId="1" xfId="1" applyNumberFormat="1" applyFont="1" applyBorder="1" applyAlignment="1">
      <alignment horizontal="left" vertical="top" wrapText="1"/>
    </xf>
    <xf numFmtId="164" fontId="1" fillId="0" borderId="1" xfId="1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2" borderId="1" xfId="0" quotePrefix="1" applyFont="1" applyFill="1" applyBorder="1" applyAlignment="1">
      <alignment horizontal="center" vertical="top" wrapText="1"/>
    </xf>
    <xf numFmtId="0" fontId="3" fillId="0" borderId="10" xfId="0" quotePrefix="1" applyFont="1" applyBorder="1" applyAlignment="1">
      <alignment horizontal="center" vertical="top"/>
    </xf>
    <xf numFmtId="0" fontId="3" fillId="0" borderId="7" xfId="0" applyFont="1" applyBorder="1" applyAlignment="1">
      <alignment horizontal="left" vertical="top" wrapText="1"/>
    </xf>
    <xf numFmtId="165" fontId="3" fillId="0" borderId="1" xfId="0" quotePrefix="1" applyNumberFormat="1" applyFont="1" applyBorder="1" applyAlignment="1">
      <alignment horizontal="center" vertical="top" wrapText="1"/>
    </xf>
    <xf numFmtId="15" fontId="3" fillId="2" borderId="8" xfId="0" quotePrefix="1" applyNumberFormat="1" applyFont="1" applyFill="1" applyBorder="1" applyAlignment="1">
      <alignment horizontal="center" vertical="top"/>
    </xf>
    <xf numFmtId="164" fontId="3" fillId="0" borderId="1" xfId="1" applyNumberFormat="1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4" fontId="16" fillId="0" borderId="3" xfId="1" applyNumberFormat="1" applyFont="1" applyBorder="1" applyAlignment="1">
      <alignment horizontal="left" vertical="top" wrapText="1"/>
    </xf>
    <xf numFmtId="164" fontId="16" fillId="0" borderId="16" xfId="1" applyNumberFormat="1" applyFont="1" applyBorder="1" applyAlignment="1">
      <alignment horizontal="left" vertical="top" wrapText="1"/>
    </xf>
    <xf numFmtId="164" fontId="16" fillId="0" borderId="2" xfId="1" applyNumberFormat="1" applyFont="1" applyBorder="1" applyAlignment="1">
      <alignment horizontal="left" vertical="top" wrapText="1"/>
    </xf>
    <xf numFmtId="164" fontId="16" fillId="0" borderId="3" xfId="1" applyNumberFormat="1" applyFont="1" applyBorder="1" applyAlignment="1">
      <alignment horizontal="center" vertical="top" wrapText="1"/>
    </xf>
    <xf numFmtId="164" fontId="16" fillId="0" borderId="16" xfId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 wrapText="1"/>
    </xf>
    <xf numFmtId="15" fontId="1" fillId="0" borderId="16" xfId="0" quotePrefix="1" applyNumberFormat="1" applyFont="1" applyBorder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horizontal="center" vertical="top" wrapText="1"/>
    </xf>
    <xf numFmtId="164" fontId="1" fillId="0" borderId="16" xfId="1" applyNumberFormat="1" applyFont="1" applyBorder="1" applyAlignment="1">
      <alignment horizontal="center" vertical="top" wrapText="1"/>
    </xf>
    <xf numFmtId="164" fontId="1" fillId="0" borderId="2" xfId="1" applyNumberFormat="1" applyFont="1" applyBorder="1" applyAlignment="1">
      <alignment horizontal="center" vertical="top" wrapText="1"/>
    </xf>
    <xf numFmtId="15" fontId="14" fillId="0" borderId="3" xfId="0" quotePrefix="1" applyNumberFormat="1" applyFont="1" applyBorder="1" applyAlignment="1">
      <alignment horizontal="center" vertical="top" wrapText="1"/>
    </xf>
    <xf numFmtId="15" fontId="14" fillId="0" borderId="16" xfId="0" quotePrefix="1" applyNumberFormat="1" applyFont="1" applyBorder="1" applyAlignment="1">
      <alignment horizontal="center" vertical="top" wrapText="1"/>
    </xf>
    <xf numFmtId="15" fontId="14" fillId="0" borderId="2" xfId="0" quotePrefix="1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15" fontId="1" fillId="0" borderId="3" xfId="0" applyNumberFormat="1" applyFont="1" applyBorder="1" applyAlignment="1">
      <alignment horizontal="center" vertical="top"/>
    </xf>
    <xf numFmtId="15" fontId="1" fillId="0" borderId="16" xfId="0" applyNumberFormat="1" applyFont="1" applyBorder="1" applyAlignment="1">
      <alignment horizontal="center" vertical="top"/>
    </xf>
    <xf numFmtId="15" fontId="1" fillId="0" borderId="2" xfId="0" applyNumberFormat="1" applyFont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center" vertical="top"/>
    </xf>
    <xf numFmtId="165" fontId="1" fillId="0" borderId="16" xfId="0" applyNumberFormat="1" applyFont="1" applyFill="1" applyBorder="1" applyAlignment="1">
      <alignment horizontal="center" vertical="top"/>
    </xf>
    <xf numFmtId="165" fontId="1" fillId="0" borderId="2" xfId="0" applyNumberFormat="1" applyFont="1" applyFill="1" applyBorder="1" applyAlignment="1">
      <alignment horizontal="center" vertical="top"/>
    </xf>
    <xf numFmtId="0" fontId="1" fillId="0" borderId="15" xfId="0" applyFont="1" applyFill="1" applyBorder="1" applyAlignment="1">
      <alignment horizontal="center" vertical="top"/>
    </xf>
    <xf numFmtId="0" fontId="1" fillId="0" borderId="27" xfId="0" applyFont="1" applyFill="1" applyBorder="1" applyAlignment="1">
      <alignment horizontal="center" vertical="top"/>
    </xf>
    <xf numFmtId="0" fontId="1" fillId="0" borderId="28" xfId="0" applyFont="1" applyFill="1" applyBorder="1" applyAlignment="1">
      <alignment horizontal="center" vertical="top"/>
    </xf>
    <xf numFmtId="15" fontId="1" fillId="0" borderId="15" xfId="0" applyNumberFormat="1" applyFont="1" applyFill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 wrapText="1"/>
    </xf>
    <xf numFmtId="0" fontId="1" fillId="0" borderId="3" xfId="0" quotePrefix="1" applyFont="1" applyBorder="1" applyAlignment="1">
      <alignment horizontal="center" vertical="top"/>
    </xf>
    <xf numFmtId="0" fontId="1" fillId="0" borderId="16" xfId="0" quotePrefix="1" applyFont="1" applyBorder="1" applyAlignment="1">
      <alignment horizontal="center" vertical="top"/>
    </xf>
    <xf numFmtId="0" fontId="1" fillId="0" borderId="2" xfId="0" quotePrefix="1" applyFont="1" applyBorder="1" applyAlignment="1">
      <alignment horizontal="center" vertical="top"/>
    </xf>
    <xf numFmtId="0" fontId="1" fillId="0" borderId="17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164" fontId="1" fillId="0" borderId="3" xfId="1" quotePrefix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/>
    </xf>
    <xf numFmtId="0" fontId="1" fillId="0" borderId="14" xfId="0" quotePrefix="1" applyFont="1" applyBorder="1" applyAlignment="1">
      <alignment horizontal="center" vertical="top"/>
    </xf>
    <xf numFmtId="0" fontId="1" fillId="0" borderId="44" xfId="0" quotePrefix="1" applyFont="1" applyBorder="1" applyAlignment="1">
      <alignment horizontal="center" vertical="top"/>
    </xf>
    <xf numFmtId="0" fontId="1" fillId="0" borderId="25" xfId="0" quotePrefix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7" xfId="0" quotePrefix="1" applyFont="1" applyBorder="1" applyAlignment="1">
      <alignment horizontal="center" vertical="top"/>
    </xf>
    <xf numFmtId="0" fontId="1" fillId="0" borderId="33" xfId="0" quotePrefix="1" applyFont="1" applyBorder="1" applyAlignment="1">
      <alignment horizontal="center" vertical="top"/>
    </xf>
    <xf numFmtId="0" fontId="1" fillId="0" borderId="24" xfId="0" quotePrefix="1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165" fontId="3" fillId="0" borderId="3" xfId="0" applyNumberFormat="1" applyFont="1" applyBorder="1" applyAlignment="1">
      <alignment horizontal="center" vertical="top" wrapText="1"/>
    </xf>
    <xf numFmtId="165" fontId="3" fillId="0" borderId="16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4" fillId="0" borderId="29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8</xdr:row>
      <xdr:rowOff>44649</xdr:rowOff>
    </xdr:from>
    <xdr:to>
      <xdr:col>5</xdr:col>
      <xdr:colOff>252006</xdr:colOff>
      <xdr:row>8</xdr:row>
      <xdr:rowOff>271132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3" y="447972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5</xdr:row>
      <xdr:rowOff>44649</xdr:rowOff>
    </xdr:from>
    <xdr:to>
      <xdr:col>5</xdr:col>
      <xdr:colOff>252006</xdr:colOff>
      <xdr:row>5</xdr:row>
      <xdr:rowOff>271132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3" y="703957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5" name="Rectangle 2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6" name="Rectangle 25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205711</xdr:colOff>
      <xdr:row>4</xdr:row>
      <xdr:rowOff>2030446</xdr:rowOff>
    </xdr:from>
    <xdr:to>
      <xdr:col>23</xdr:col>
      <xdr:colOff>470294</xdr:colOff>
      <xdr:row>4</xdr:row>
      <xdr:rowOff>2242113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>
        <a:xfrm>
          <a:off x="24658172" y="390568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365785</xdr:colOff>
      <xdr:row>5</xdr:row>
      <xdr:rowOff>393289</xdr:rowOff>
    </xdr:from>
    <xdr:to>
      <xdr:col>24</xdr:col>
      <xdr:colOff>630368</xdr:colOff>
      <xdr:row>5</xdr:row>
      <xdr:rowOff>604956</xdr:rowOff>
    </xdr:to>
    <xdr:sp macro="" textlink="">
      <xdr:nvSpPr>
        <xdr:cNvPr id="30" name="Rectangle 29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517738" y="482836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8</xdr:row>
      <xdr:rowOff>80749</xdr:rowOff>
    </xdr:from>
    <xdr:to>
      <xdr:col>24</xdr:col>
      <xdr:colOff>570835</xdr:colOff>
      <xdr:row>8</xdr:row>
      <xdr:rowOff>292416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845158" y="707567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44641</xdr:colOff>
      <xdr:row>6</xdr:row>
      <xdr:rowOff>74416</xdr:rowOff>
    </xdr:from>
    <xdr:to>
      <xdr:col>5</xdr:col>
      <xdr:colOff>266889</xdr:colOff>
      <xdr:row>6</xdr:row>
      <xdr:rowOff>300899</xdr:rowOff>
    </xdr:to>
    <xdr:sp macro="" textlink="">
      <xdr:nvSpPr>
        <xdr:cNvPr id="33" name="Rectangle 3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17336" y="636984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29757</xdr:colOff>
      <xdr:row>7</xdr:row>
      <xdr:rowOff>89299</xdr:rowOff>
    </xdr:from>
    <xdr:to>
      <xdr:col>5</xdr:col>
      <xdr:colOff>252005</xdr:colOff>
      <xdr:row>7</xdr:row>
      <xdr:rowOff>315782</xdr:rowOff>
    </xdr:to>
    <xdr:sp macro="" textlink="">
      <xdr:nvSpPr>
        <xdr:cNvPr id="34" name="Rectangle 3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2" y="84087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306253</xdr:colOff>
      <xdr:row>4</xdr:row>
      <xdr:rowOff>2208992</xdr:rowOff>
    </xdr:from>
    <xdr:to>
      <xdr:col>24</xdr:col>
      <xdr:colOff>570836</xdr:colOff>
      <xdr:row>4</xdr:row>
      <xdr:rowOff>2420659</xdr:rowOff>
    </xdr:to>
    <xdr:sp macro="" textlink="">
      <xdr:nvSpPr>
        <xdr:cNvPr id="35" name="Rectangle 3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458206" y="408422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365785</xdr:colOff>
      <xdr:row>6</xdr:row>
      <xdr:rowOff>586766</xdr:rowOff>
    </xdr:from>
    <xdr:to>
      <xdr:col>24</xdr:col>
      <xdr:colOff>630368</xdr:colOff>
      <xdr:row>6</xdr:row>
      <xdr:rowOff>798433</xdr:rowOff>
    </xdr:to>
    <xdr:sp macro="" textlink="">
      <xdr:nvSpPr>
        <xdr:cNvPr id="36" name="Rectangle 35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517738" y="688219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395551</xdr:colOff>
      <xdr:row>7</xdr:row>
      <xdr:rowOff>571883</xdr:rowOff>
    </xdr:from>
    <xdr:to>
      <xdr:col>24</xdr:col>
      <xdr:colOff>660134</xdr:colOff>
      <xdr:row>7</xdr:row>
      <xdr:rowOff>783550</xdr:rowOff>
    </xdr:to>
    <xdr:sp macro="" textlink="">
      <xdr:nvSpPr>
        <xdr:cNvPr id="37" name="Rectangle 36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547504" y="889137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50026</xdr:colOff>
      <xdr:row>5</xdr:row>
      <xdr:rowOff>47336</xdr:rowOff>
    </xdr:from>
    <xdr:to>
      <xdr:col>7</xdr:col>
      <xdr:colOff>272274</xdr:colOff>
      <xdr:row>5</xdr:row>
      <xdr:rowOff>245244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6057126" y="7527636"/>
          <a:ext cx="222248" cy="1979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65184</xdr:colOff>
      <xdr:row>8</xdr:row>
      <xdr:rowOff>71618</xdr:rowOff>
    </xdr:from>
    <xdr:to>
      <xdr:col>7</xdr:col>
      <xdr:colOff>287432</xdr:colOff>
      <xdr:row>8</xdr:row>
      <xdr:rowOff>298101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6072284" y="9114018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50028</xdr:colOff>
      <xdr:row>13</xdr:row>
      <xdr:rowOff>47652</xdr:rowOff>
    </xdr:from>
    <xdr:to>
      <xdr:col>5</xdr:col>
      <xdr:colOff>272276</xdr:colOff>
      <xdr:row>13</xdr:row>
      <xdr:rowOff>274135</xdr:rowOff>
    </xdr:to>
    <xdr:sp macro="" textlink="">
      <xdr:nvSpPr>
        <xdr:cNvPr id="38" name="Rectangle 37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5943" y="855307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50030</xdr:colOff>
      <xdr:row>14</xdr:row>
      <xdr:rowOff>34240</xdr:rowOff>
    </xdr:from>
    <xdr:to>
      <xdr:col>5</xdr:col>
      <xdr:colOff>272278</xdr:colOff>
      <xdr:row>14</xdr:row>
      <xdr:rowOff>354632</xdr:rowOff>
    </xdr:to>
    <xdr:sp macro="" textlink="">
      <xdr:nvSpPr>
        <xdr:cNvPr id="39" name="Rectangle 3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5945" y="9076282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40505</xdr:colOff>
      <xdr:row>15</xdr:row>
      <xdr:rowOff>53290</xdr:rowOff>
    </xdr:from>
    <xdr:to>
      <xdr:col>5</xdr:col>
      <xdr:colOff>262753</xdr:colOff>
      <xdr:row>15</xdr:row>
      <xdr:rowOff>373682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31580" y="10483165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11</xdr:row>
      <xdr:rowOff>161952</xdr:rowOff>
    </xdr:from>
    <xdr:to>
      <xdr:col>5</xdr:col>
      <xdr:colOff>277909</xdr:colOff>
      <xdr:row>11</xdr:row>
      <xdr:rowOff>388435</xdr:rowOff>
    </xdr:to>
    <xdr:sp macro="" textlink="">
      <xdr:nvSpPr>
        <xdr:cNvPr id="45" name="Rectangle 4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46736" y="1102997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12</xdr:row>
      <xdr:rowOff>38127</xdr:rowOff>
    </xdr:from>
    <xdr:to>
      <xdr:col>5</xdr:col>
      <xdr:colOff>304800</xdr:colOff>
      <xdr:row>12</xdr:row>
      <xdr:rowOff>241300</xdr:rowOff>
    </xdr:to>
    <xdr:sp macro="" textlink="">
      <xdr:nvSpPr>
        <xdr:cNvPr id="53" name="Rectangle 52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5427761" y="8915427"/>
          <a:ext cx="249139" cy="20317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31" name="Rectangle 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42312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45455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3" name="Rectangle 42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54514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46" name="Rectangle 45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28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47" name="Rectangle 46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51609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412830</xdr:colOff>
      <xdr:row>4</xdr:row>
      <xdr:rowOff>1826908</xdr:rowOff>
    </xdr:from>
    <xdr:to>
      <xdr:col>24</xdr:col>
      <xdr:colOff>677413</xdr:colOff>
      <xdr:row>4</xdr:row>
      <xdr:rowOff>2038575</xdr:rowOff>
    </xdr:to>
    <xdr:sp macro="" textlink="">
      <xdr:nvSpPr>
        <xdr:cNvPr id="48" name="Rectangle 4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2663230" y="372238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216955</xdr:colOff>
      <xdr:row>4</xdr:row>
      <xdr:rowOff>1869663</xdr:rowOff>
    </xdr:from>
    <xdr:to>
      <xdr:col>25</xdr:col>
      <xdr:colOff>481538</xdr:colOff>
      <xdr:row>4</xdr:row>
      <xdr:rowOff>2081330</xdr:rowOff>
    </xdr:to>
    <xdr:sp macro="" textlink="">
      <xdr:nvSpPr>
        <xdr:cNvPr id="49" name="Rectangle 4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629405" y="376513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552530</xdr:colOff>
      <xdr:row>5</xdr:row>
      <xdr:rowOff>36208</xdr:rowOff>
    </xdr:from>
    <xdr:to>
      <xdr:col>24</xdr:col>
      <xdr:colOff>817113</xdr:colOff>
      <xdr:row>5</xdr:row>
      <xdr:rowOff>247875</xdr:rowOff>
    </xdr:to>
    <xdr:sp macro="" textlink="">
      <xdr:nvSpPr>
        <xdr:cNvPr id="51" name="Rectangle 50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615730" y="75165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476330</xdr:colOff>
      <xdr:row>8</xdr:row>
      <xdr:rowOff>163208</xdr:rowOff>
    </xdr:from>
    <xdr:to>
      <xdr:col>24</xdr:col>
      <xdr:colOff>740913</xdr:colOff>
      <xdr:row>8</xdr:row>
      <xdr:rowOff>374875</xdr:rowOff>
    </xdr:to>
    <xdr:sp macro="" textlink="">
      <xdr:nvSpPr>
        <xdr:cNvPr id="56" name="Rectangle 55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539530" y="92056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11</xdr:row>
      <xdr:rowOff>110067</xdr:rowOff>
    </xdr:from>
    <xdr:to>
      <xdr:col>25</xdr:col>
      <xdr:colOff>546101</xdr:colOff>
      <xdr:row>11</xdr:row>
      <xdr:rowOff>355601</xdr:rowOff>
    </xdr:to>
    <xdr:sp macro="" textlink="">
      <xdr:nvSpPr>
        <xdr:cNvPr id="57" name="Rectangle 56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8183" y="9685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12</xdr:row>
      <xdr:rowOff>186267</xdr:rowOff>
    </xdr:from>
    <xdr:to>
      <xdr:col>25</xdr:col>
      <xdr:colOff>523384</xdr:colOff>
      <xdr:row>12</xdr:row>
      <xdr:rowOff>431801</xdr:rowOff>
    </xdr:to>
    <xdr:sp macro="" textlink="">
      <xdr:nvSpPr>
        <xdr:cNvPr id="58" name="Rectangle 57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17250" y="102954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13</xdr:row>
      <xdr:rowOff>160867</xdr:rowOff>
    </xdr:from>
    <xdr:to>
      <xdr:col>25</xdr:col>
      <xdr:colOff>523384</xdr:colOff>
      <xdr:row>13</xdr:row>
      <xdr:rowOff>406401</xdr:rowOff>
    </xdr:to>
    <xdr:sp macro="" textlink="">
      <xdr:nvSpPr>
        <xdr:cNvPr id="59" name="Rectangle 5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17250" y="108669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133916</xdr:colOff>
      <xdr:row>14</xdr:row>
      <xdr:rowOff>215900</xdr:rowOff>
    </xdr:from>
    <xdr:to>
      <xdr:col>25</xdr:col>
      <xdr:colOff>508000</xdr:colOff>
      <xdr:row>14</xdr:row>
      <xdr:rowOff>469901</xdr:rowOff>
    </xdr:to>
    <xdr:sp macro="" textlink="">
      <xdr:nvSpPr>
        <xdr:cNvPr id="60" name="Rectangle 59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4516" y="11442700"/>
          <a:ext cx="374084" cy="25400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15</xdr:row>
      <xdr:rowOff>160867</xdr:rowOff>
    </xdr:from>
    <xdr:to>
      <xdr:col>25</xdr:col>
      <xdr:colOff>546101</xdr:colOff>
      <xdr:row>15</xdr:row>
      <xdr:rowOff>406401</xdr:rowOff>
    </xdr:to>
    <xdr:sp macro="" textlink="">
      <xdr:nvSpPr>
        <xdr:cNvPr id="61" name="Rectangle 60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8183" y="11971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3240621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5549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460865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4" name="Rectangle 13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3832253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5" name="Rectangle 14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417038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/>
      </xdr:nvSpPr>
      <xdr:spPr>
        <a:xfrm>
          <a:off x="15777103" y="446586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/>
      </xdr:nvSpPr>
      <xdr:spPr>
        <a:xfrm>
          <a:off x="16390405" y="38318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="80" zoomScaleNormal="100" zoomScaleSheetLayoutView="80" workbookViewId="0">
      <selection activeCell="L20" sqref="L20"/>
    </sheetView>
  </sheetViews>
  <sheetFormatPr defaultRowHeight="15"/>
  <cols>
    <col min="1" max="1" width="8.7109375" style="60" customWidth="1"/>
    <col min="2" max="2" width="38" style="81" customWidth="1"/>
    <col min="3" max="3" width="18.5703125" style="49" bestFit="1" customWidth="1"/>
    <col min="4" max="4" width="16.42578125" style="49" bestFit="1" customWidth="1"/>
    <col min="5" max="5" width="13" style="60" customWidth="1"/>
    <col min="6" max="6" width="37.42578125" style="61" customWidth="1"/>
    <col min="7" max="7" width="12" style="82" customWidth="1"/>
    <col min="8" max="8" width="32.28515625" style="61" customWidth="1"/>
    <col min="9" max="9" width="11" style="62" bestFit="1" customWidth="1"/>
    <col min="10" max="10" width="17.7109375" style="63" customWidth="1"/>
    <col min="11" max="11" width="13.42578125" style="64" bestFit="1" customWidth="1"/>
    <col min="12" max="12" width="14.42578125" style="60" customWidth="1"/>
  </cols>
  <sheetData>
    <row r="1" spans="1:12" s="52" customFormat="1" ht="28.5">
      <c r="A1" s="146" t="s">
        <v>28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s="53" customFormat="1" ht="28.5">
      <c r="A2" s="148" t="s">
        <v>134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2" s="53" customFormat="1" ht="28.5">
      <c r="A3" s="148" t="s">
        <v>42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1:12" s="53" customFormat="1" ht="28.5">
      <c r="A4" s="150" t="s">
        <v>118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12" s="54" customFormat="1" ht="73.5" customHeight="1">
      <c r="A5" s="79" t="s">
        <v>29</v>
      </c>
      <c r="B5" s="80" t="s">
        <v>30</v>
      </c>
      <c r="C5" s="80" t="s">
        <v>38</v>
      </c>
      <c r="D5" s="79" t="s">
        <v>31</v>
      </c>
      <c r="E5" s="80" t="s">
        <v>32</v>
      </c>
      <c r="F5" s="152" t="s">
        <v>33</v>
      </c>
      <c r="G5" s="153"/>
      <c r="H5" s="154" t="s">
        <v>34</v>
      </c>
      <c r="I5" s="155"/>
      <c r="J5" s="80" t="s">
        <v>39</v>
      </c>
      <c r="K5" s="156" t="s">
        <v>52</v>
      </c>
      <c r="L5" s="157"/>
    </row>
    <row r="6" spans="1:12" s="57" customFormat="1" ht="47.25" customHeight="1">
      <c r="A6" s="133">
        <v>1</v>
      </c>
      <c r="B6" s="136" t="s">
        <v>100</v>
      </c>
      <c r="C6" s="139">
        <f>2140000/1000000</f>
        <v>2.14</v>
      </c>
      <c r="D6" s="139">
        <f>C6</f>
        <v>2.14</v>
      </c>
      <c r="E6" s="133" t="s">
        <v>43</v>
      </c>
      <c r="F6" s="56" t="s">
        <v>59</v>
      </c>
      <c r="G6" s="83">
        <f>2115000/1000000</f>
        <v>2.1150000000000002</v>
      </c>
      <c r="H6" s="136" t="s">
        <v>59</v>
      </c>
      <c r="I6" s="142">
        <f>2115000/1000000</f>
        <v>2.1150000000000002</v>
      </c>
      <c r="J6" s="136" t="s">
        <v>53</v>
      </c>
      <c r="K6" s="133" t="s">
        <v>63</v>
      </c>
      <c r="L6" s="144" t="s">
        <v>60</v>
      </c>
    </row>
    <row r="7" spans="1:12" s="57" customFormat="1" ht="58.5" customHeight="1">
      <c r="A7" s="134"/>
      <c r="B7" s="137"/>
      <c r="C7" s="140"/>
      <c r="D7" s="140"/>
      <c r="E7" s="134"/>
      <c r="F7" s="70" t="s">
        <v>56</v>
      </c>
      <c r="G7" s="83">
        <f>2212000/1000000</f>
        <v>2.2120000000000002</v>
      </c>
      <c r="H7" s="137"/>
      <c r="I7" s="143"/>
      <c r="J7" s="137"/>
      <c r="K7" s="134"/>
      <c r="L7" s="145"/>
    </row>
    <row r="8" spans="1:12" s="57" customFormat="1" ht="58.5" customHeight="1">
      <c r="A8" s="135"/>
      <c r="B8" s="138"/>
      <c r="C8" s="141"/>
      <c r="D8" s="141"/>
      <c r="E8" s="135"/>
      <c r="F8" s="70" t="s">
        <v>55</v>
      </c>
      <c r="G8" s="83">
        <f>2135000/1000000</f>
        <v>2.1349999999999998</v>
      </c>
      <c r="H8" s="137"/>
      <c r="I8" s="143"/>
      <c r="J8" s="137"/>
      <c r="K8" s="134"/>
      <c r="L8" s="145"/>
    </row>
    <row r="9" spans="1:12" s="57" customFormat="1" ht="42" customHeight="1">
      <c r="A9" s="133">
        <v>2</v>
      </c>
      <c r="B9" s="136" t="s">
        <v>101</v>
      </c>
      <c r="C9" s="158">
        <f>2000000/1000000</f>
        <v>2</v>
      </c>
      <c r="D9" s="158">
        <f>C9</f>
        <v>2</v>
      </c>
      <c r="E9" s="133" t="s">
        <v>43</v>
      </c>
      <c r="F9" s="70" t="s">
        <v>54</v>
      </c>
      <c r="G9" s="72">
        <f>1978000/1000000</f>
        <v>1.978</v>
      </c>
      <c r="H9" s="136" t="s">
        <v>54</v>
      </c>
      <c r="I9" s="158">
        <f>1978000/1000000</f>
        <v>1.978</v>
      </c>
      <c r="J9" s="136" t="s">
        <v>53</v>
      </c>
      <c r="K9" s="133" t="s">
        <v>64</v>
      </c>
      <c r="L9" s="161" t="s">
        <v>61</v>
      </c>
    </row>
    <row r="10" spans="1:12" s="57" customFormat="1" ht="36">
      <c r="A10" s="134"/>
      <c r="B10" s="137"/>
      <c r="C10" s="159"/>
      <c r="D10" s="159"/>
      <c r="E10" s="134"/>
      <c r="F10" s="70" t="s">
        <v>62</v>
      </c>
      <c r="G10" s="72">
        <f>1990000/1000000</f>
        <v>1.99</v>
      </c>
      <c r="H10" s="137"/>
      <c r="I10" s="159"/>
      <c r="J10" s="137"/>
      <c r="K10" s="134"/>
      <c r="L10" s="162"/>
    </row>
    <row r="11" spans="1:12" s="57" customFormat="1" ht="36">
      <c r="A11" s="135"/>
      <c r="B11" s="138"/>
      <c r="C11" s="160"/>
      <c r="D11" s="160"/>
      <c r="E11" s="135"/>
      <c r="F11" s="70" t="s">
        <v>56</v>
      </c>
      <c r="G11" s="72">
        <f>1995000/1000000</f>
        <v>1.9950000000000001</v>
      </c>
      <c r="H11" s="138"/>
      <c r="I11" s="160"/>
      <c r="J11" s="138"/>
      <c r="K11" s="135"/>
      <c r="L11" s="163"/>
    </row>
    <row r="12" spans="1:12" s="57" customFormat="1" ht="95.25" customHeight="1">
      <c r="A12" s="120">
        <v>3</v>
      </c>
      <c r="B12" s="108" t="s">
        <v>102</v>
      </c>
      <c r="C12" s="121">
        <f>247000/1000000</f>
        <v>0.247</v>
      </c>
      <c r="D12" s="121">
        <f t="shared" ref="D12:D17" si="0">C12</f>
        <v>0.247</v>
      </c>
      <c r="E12" s="108" t="s">
        <v>4</v>
      </c>
      <c r="F12" s="70" t="s">
        <v>132</v>
      </c>
      <c r="G12" s="121">
        <f>247000/1000000</f>
        <v>0.247</v>
      </c>
      <c r="H12" s="70" t="s">
        <v>132</v>
      </c>
      <c r="I12" s="121">
        <f>247000/1000000</f>
        <v>0.247</v>
      </c>
      <c r="J12" s="59" t="s">
        <v>53</v>
      </c>
      <c r="K12" s="123" t="s">
        <v>133</v>
      </c>
      <c r="L12" s="84" t="s">
        <v>123</v>
      </c>
    </row>
    <row r="13" spans="1:12" s="57" customFormat="1" ht="106.5" customHeight="1">
      <c r="A13" s="55">
        <v>4</v>
      </c>
      <c r="B13" s="59" t="s">
        <v>103</v>
      </c>
      <c r="C13" s="72">
        <f>288000/1000000</f>
        <v>0.28799999999999998</v>
      </c>
      <c r="D13" s="72">
        <f t="shared" si="0"/>
        <v>0.28799999999999998</v>
      </c>
      <c r="E13" s="55" t="s">
        <v>4</v>
      </c>
      <c r="F13" s="70" t="s">
        <v>54</v>
      </c>
      <c r="G13" s="72">
        <f>280000/1000000</f>
        <v>0.28000000000000003</v>
      </c>
      <c r="H13" s="70" t="s">
        <v>54</v>
      </c>
      <c r="I13" s="72">
        <f>280000/1000000</f>
        <v>0.28000000000000003</v>
      </c>
      <c r="J13" s="59" t="s">
        <v>53</v>
      </c>
      <c r="K13" s="55" t="s">
        <v>99</v>
      </c>
      <c r="L13" s="84" t="s">
        <v>97</v>
      </c>
    </row>
    <row r="14" spans="1:12" s="57" customFormat="1" ht="105">
      <c r="A14" s="55">
        <v>5</v>
      </c>
      <c r="B14" s="59" t="s">
        <v>104</v>
      </c>
      <c r="C14" s="72">
        <f>188500/1000000</f>
        <v>0.1885</v>
      </c>
      <c r="D14" s="72">
        <f t="shared" si="0"/>
        <v>0.1885</v>
      </c>
      <c r="E14" s="55" t="s">
        <v>4</v>
      </c>
      <c r="F14" s="70" t="s">
        <v>54</v>
      </c>
      <c r="G14" s="72">
        <f>185000/1000000</f>
        <v>0.185</v>
      </c>
      <c r="H14" s="70" t="s">
        <v>54</v>
      </c>
      <c r="I14" s="72">
        <f>185000/1000000</f>
        <v>0.185</v>
      </c>
      <c r="J14" s="59" t="s">
        <v>53</v>
      </c>
      <c r="K14" s="55" t="s">
        <v>96</v>
      </c>
      <c r="L14" s="84" t="s">
        <v>98</v>
      </c>
    </row>
    <row r="15" spans="1:12" s="57" customFormat="1" ht="105">
      <c r="A15" s="55">
        <v>6</v>
      </c>
      <c r="B15" s="59" t="s">
        <v>106</v>
      </c>
      <c r="C15" s="72">
        <f>250000/1000000</f>
        <v>0.25</v>
      </c>
      <c r="D15" s="72">
        <f t="shared" si="0"/>
        <v>0.25</v>
      </c>
      <c r="E15" s="55" t="s">
        <v>4</v>
      </c>
      <c r="F15" s="56" t="s">
        <v>54</v>
      </c>
      <c r="G15" s="72">
        <f>245000/1000000</f>
        <v>0.245</v>
      </c>
      <c r="H15" s="56" t="s">
        <v>54</v>
      </c>
      <c r="I15" s="72">
        <f>245000/1000000</f>
        <v>0.245</v>
      </c>
      <c r="J15" s="108" t="s">
        <v>53</v>
      </c>
      <c r="K15" s="55" t="s">
        <v>124</v>
      </c>
      <c r="L15" s="84" t="s">
        <v>125</v>
      </c>
    </row>
    <row r="16" spans="1:12" s="57" customFormat="1" ht="105">
      <c r="A16" s="55">
        <v>7</v>
      </c>
      <c r="B16" s="59" t="s">
        <v>107</v>
      </c>
      <c r="C16" s="72">
        <f>247500/1000000</f>
        <v>0.2475</v>
      </c>
      <c r="D16" s="72">
        <f t="shared" si="0"/>
        <v>0.2475</v>
      </c>
      <c r="E16" s="55" t="s">
        <v>4</v>
      </c>
      <c r="F16" s="70" t="s">
        <v>54</v>
      </c>
      <c r="G16" s="72">
        <f>240000/1000000</f>
        <v>0.24</v>
      </c>
      <c r="H16" s="70" t="s">
        <v>54</v>
      </c>
      <c r="I16" s="72">
        <f>240000/1000000</f>
        <v>0.24</v>
      </c>
      <c r="J16" s="108" t="s">
        <v>53</v>
      </c>
      <c r="K16" s="55" t="s">
        <v>122</v>
      </c>
      <c r="L16" s="84" t="s">
        <v>123</v>
      </c>
    </row>
    <row r="17" spans="1:12" s="57" customFormat="1" ht="84" customHeight="1">
      <c r="A17" s="55">
        <v>8</v>
      </c>
      <c r="B17" s="59" t="s">
        <v>108</v>
      </c>
      <c r="C17" s="72">
        <f>479000/1000000</f>
        <v>0.47899999999999998</v>
      </c>
      <c r="D17" s="72">
        <f t="shared" si="0"/>
        <v>0.47899999999999998</v>
      </c>
      <c r="E17" s="55" t="s">
        <v>4</v>
      </c>
      <c r="F17" s="70" t="s">
        <v>128</v>
      </c>
      <c r="G17" s="72">
        <f>478044/1000000</f>
        <v>0.47804400000000002</v>
      </c>
      <c r="H17" s="70" t="s">
        <v>128</v>
      </c>
      <c r="I17" s="72">
        <f>478044/1000000</f>
        <v>0.47804400000000002</v>
      </c>
      <c r="J17" s="108" t="s">
        <v>53</v>
      </c>
      <c r="K17" s="55" t="s">
        <v>120</v>
      </c>
      <c r="L17" s="84" t="s">
        <v>129</v>
      </c>
    </row>
    <row r="18" spans="1:12" s="57" customFormat="1" ht="94.5" customHeight="1">
      <c r="A18" s="55">
        <v>9</v>
      </c>
      <c r="B18" s="59" t="s">
        <v>109</v>
      </c>
      <c r="C18" s="72">
        <f>480200/1000000</f>
        <v>0.48020000000000002</v>
      </c>
      <c r="D18" s="72">
        <f>C18</f>
        <v>0.48020000000000002</v>
      </c>
      <c r="E18" s="55" t="s">
        <v>4</v>
      </c>
      <c r="F18" s="70" t="s">
        <v>126</v>
      </c>
      <c r="G18" s="124">
        <f>479916.83/1000000</f>
        <v>0.47991683000000002</v>
      </c>
      <c r="H18" s="70" t="s">
        <v>126</v>
      </c>
      <c r="I18" s="72">
        <f>479916.83/1000000</f>
        <v>0.47991683000000002</v>
      </c>
      <c r="J18" s="59" t="s">
        <v>53</v>
      </c>
      <c r="K18" s="55" t="s">
        <v>127</v>
      </c>
      <c r="L18" s="84" t="s">
        <v>121</v>
      </c>
    </row>
    <row r="19" spans="1:12" s="57" customFormat="1" ht="93.75" customHeight="1">
      <c r="A19" s="55">
        <v>10</v>
      </c>
      <c r="B19" s="59" t="s">
        <v>110</v>
      </c>
      <c r="C19" s="112">
        <f>476000/1000000</f>
        <v>0.47599999999999998</v>
      </c>
      <c r="D19" s="72">
        <f t="shared" ref="D19:D20" si="1">C19</f>
        <v>0.47599999999999998</v>
      </c>
      <c r="E19" s="55" t="s">
        <v>4</v>
      </c>
      <c r="F19" s="70" t="s">
        <v>130</v>
      </c>
      <c r="G19" s="125">
        <f>475686/1000000</f>
        <v>0.475686</v>
      </c>
      <c r="H19" s="70" t="s">
        <v>130</v>
      </c>
      <c r="I19" s="125">
        <f>475686/1000000</f>
        <v>0.475686</v>
      </c>
      <c r="J19" s="59" t="s">
        <v>53</v>
      </c>
      <c r="K19" s="55" t="s">
        <v>131</v>
      </c>
      <c r="L19" s="84" t="s">
        <v>173</v>
      </c>
    </row>
    <row r="20" spans="1:12" s="57" customFormat="1" ht="105">
      <c r="A20" s="55">
        <v>11</v>
      </c>
      <c r="B20" s="59" t="s">
        <v>111</v>
      </c>
      <c r="C20" s="112">
        <f>248400/1000000</f>
        <v>0.24840000000000001</v>
      </c>
      <c r="D20" s="72">
        <f t="shared" si="1"/>
        <v>0.24840000000000001</v>
      </c>
      <c r="E20" s="55" t="s">
        <v>4</v>
      </c>
      <c r="F20" s="70" t="s">
        <v>119</v>
      </c>
      <c r="G20" s="72">
        <f>248000/1000000</f>
        <v>0.248</v>
      </c>
      <c r="H20" s="70" t="s">
        <v>119</v>
      </c>
      <c r="I20" s="72">
        <f>248000/1000000</f>
        <v>0.248</v>
      </c>
      <c r="J20" s="59" t="s">
        <v>53</v>
      </c>
      <c r="K20" s="55" t="s">
        <v>120</v>
      </c>
      <c r="L20" s="84" t="s">
        <v>121</v>
      </c>
    </row>
  </sheetData>
  <mergeCells count="27">
    <mergeCell ref="J9:J11"/>
    <mergeCell ref="K9:K11"/>
    <mergeCell ref="L9:L11"/>
    <mergeCell ref="H9:H11"/>
    <mergeCell ref="I9:I11"/>
    <mergeCell ref="D9:D11"/>
    <mergeCell ref="E9:E11"/>
    <mergeCell ref="C9:C11"/>
    <mergeCell ref="B9:B11"/>
    <mergeCell ref="A9:A11"/>
    <mergeCell ref="A1:L1"/>
    <mergeCell ref="A2:L2"/>
    <mergeCell ref="A3:L3"/>
    <mergeCell ref="A4:L4"/>
    <mergeCell ref="F5:G5"/>
    <mergeCell ref="H5:I5"/>
    <mergeCell ref="K5:L5"/>
    <mergeCell ref="I6:I8"/>
    <mergeCell ref="J6:J8"/>
    <mergeCell ref="K6:K8"/>
    <mergeCell ref="L6:L8"/>
    <mergeCell ref="H6:H8"/>
    <mergeCell ref="A6:A8"/>
    <mergeCell ref="B6:B8"/>
    <mergeCell ref="C6:C8"/>
    <mergeCell ref="D6:D8"/>
    <mergeCell ref="E6:E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0" orientation="landscape" r:id="rId1"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zoomScale="64" zoomScaleNormal="64" workbookViewId="0">
      <selection activeCell="S6" sqref="S6"/>
    </sheetView>
  </sheetViews>
  <sheetFormatPr defaultColWidth="9.140625" defaultRowHeight="21"/>
  <cols>
    <col min="1" max="1" width="5.7109375" style="2" customWidth="1"/>
    <col min="2" max="2" width="43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8.28515625" style="4" customWidth="1"/>
    <col min="14" max="14" width="15.5703125" style="4" customWidth="1"/>
    <col min="15" max="15" width="12.140625" style="4" bestFit="1" customWidth="1"/>
    <col min="16" max="16" width="11.85546875" style="4" bestFit="1" customWidth="1"/>
    <col min="17" max="17" width="34.85546875" style="4" customWidth="1"/>
    <col min="18" max="18" width="39.28515625" style="4" customWidth="1"/>
    <col min="19" max="19" width="26.85546875" style="4" customWidth="1"/>
    <col min="20" max="20" width="18.140625" style="4" customWidth="1"/>
    <col min="21" max="21" width="21.5703125" style="5" customWidth="1"/>
    <col min="22" max="22" width="14.7109375" style="71" customWidth="1"/>
    <col min="23" max="23" width="9" style="1" customWidth="1"/>
    <col min="24" max="24" width="10.42578125" style="1" customWidth="1"/>
    <col min="25" max="25" width="17.28515625" style="1" customWidth="1"/>
    <col min="26" max="16384" width="9.140625" style="1"/>
  </cols>
  <sheetData>
    <row r="1" spans="1:27" ht="33" customHeight="1" thickBot="1">
      <c r="A1" s="164" t="s">
        <v>174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</row>
    <row r="2" spans="1:27" ht="66" customHeight="1" thickBot="1">
      <c r="A2" s="165" t="s">
        <v>151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7"/>
    </row>
    <row r="3" spans="1:27" ht="26.25" customHeight="1">
      <c r="A3" s="181" t="s">
        <v>0</v>
      </c>
      <c r="B3" s="183" t="s">
        <v>1</v>
      </c>
      <c r="C3" s="183" t="s">
        <v>15</v>
      </c>
      <c r="D3" s="185" t="s">
        <v>2</v>
      </c>
      <c r="E3" s="187" t="s">
        <v>3</v>
      </c>
      <c r="F3" s="187" t="s">
        <v>4</v>
      </c>
      <c r="G3" s="187" t="s">
        <v>5</v>
      </c>
      <c r="H3" s="189" t="s">
        <v>6</v>
      </c>
      <c r="I3" s="193" t="s">
        <v>7</v>
      </c>
      <c r="J3" s="194"/>
      <c r="K3" s="194"/>
      <c r="L3" s="194"/>
      <c r="M3" s="194"/>
      <c r="N3" s="194"/>
      <c r="O3" s="194"/>
      <c r="P3" s="195"/>
      <c r="Q3" s="168" t="s">
        <v>8</v>
      </c>
      <c r="R3" s="169"/>
      <c r="S3" s="169"/>
      <c r="T3" s="170"/>
      <c r="U3" s="170"/>
      <c r="V3" s="171"/>
      <c r="W3" s="172" t="s">
        <v>10</v>
      </c>
      <c r="X3" s="173"/>
      <c r="Y3" s="173"/>
      <c r="Z3" s="173"/>
      <c r="AA3" s="174"/>
    </row>
    <row r="4" spans="1:27" s="3" customFormat="1" ht="24" customHeight="1">
      <c r="A4" s="182"/>
      <c r="B4" s="184"/>
      <c r="C4" s="184"/>
      <c r="D4" s="186"/>
      <c r="E4" s="188"/>
      <c r="F4" s="188"/>
      <c r="G4" s="188"/>
      <c r="H4" s="190"/>
      <c r="I4" s="177" t="s">
        <v>16</v>
      </c>
      <c r="J4" s="196" t="s">
        <v>17</v>
      </c>
      <c r="K4" s="196" t="s">
        <v>11</v>
      </c>
      <c r="L4" s="196" t="s">
        <v>12</v>
      </c>
      <c r="M4" s="196" t="s">
        <v>13</v>
      </c>
      <c r="N4" s="196" t="s">
        <v>46</v>
      </c>
      <c r="O4" s="196" t="s">
        <v>47</v>
      </c>
      <c r="P4" s="175" t="s">
        <v>14</v>
      </c>
      <c r="Q4" s="177" t="s">
        <v>26</v>
      </c>
      <c r="R4" s="196" t="s">
        <v>48</v>
      </c>
      <c r="S4" s="196" t="s">
        <v>49</v>
      </c>
      <c r="T4" s="196" t="s">
        <v>18</v>
      </c>
      <c r="U4" s="196" t="s">
        <v>50</v>
      </c>
      <c r="V4" s="175" t="s">
        <v>44</v>
      </c>
      <c r="W4" s="177" t="s">
        <v>20</v>
      </c>
      <c r="X4" s="191" t="s">
        <v>9</v>
      </c>
      <c r="Y4" s="192"/>
      <c r="Z4" s="179" t="s">
        <v>35</v>
      </c>
      <c r="AA4" s="180"/>
    </row>
    <row r="5" spans="1:27" s="3" customFormat="1" ht="201.75" customHeight="1">
      <c r="A5" s="182"/>
      <c r="B5" s="184"/>
      <c r="C5" s="184"/>
      <c r="D5" s="186"/>
      <c r="E5" s="188"/>
      <c r="F5" s="188"/>
      <c r="G5" s="188"/>
      <c r="H5" s="190"/>
      <c r="I5" s="182"/>
      <c r="J5" s="184"/>
      <c r="K5" s="184"/>
      <c r="L5" s="184"/>
      <c r="M5" s="184"/>
      <c r="N5" s="184"/>
      <c r="O5" s="184"/>
      <c r="P5" s="176"/>
      <c r="Q5" s="178"/>
      <c r="R5" s="184"/>
      <c r="S5" s="184"/>
      <c r="T5" s="184"/>
      <c r="U5" s="184"/>
      <c r="V5" s="176"/>
      <c r="W5" s="178"/>
      <c r="X5" s="103" t="s">
        <v>24</v>
      </c>
      <c r="Y5" s="103" t="s">
        <v>27</v>
      </c>
      <c r="Z5" s="101" t="s">
        <v>40</v>
      </c>
      <c r="AA5" s="65" t="s">
        <v>41</v>
      </c>
    </row>
    <row r="6" spans="1:27" s="3" customFormat="1" ht="147" customHeight="1">
      <c r="A6" s="86">
        <v>1</v>
      </c>
      <c r="B6" s="59" t="s">
        <v>108</v>
      </c>
      <c r="C6" s="87">
        <f>479000/1000000</f>
        <v>0.47899999999999998</v>
      </c>
      <c r="D6" s="66"/>
      <c r="E6" s="67"/>
      <c r="F6" s="67"/>
      <c r="G6" s="67"/>
      <c r="H6" s="69"/>
      <c r="I6" s="85" t="s">
        <v>67</v>
      </c>
      <c r="J6" s="87">
        <f>479000/1000000</f>
        <v>0.47899999999999998</v>
      </c>
      <c r="K6" s="99" t="s">
        <v>152</v>
      </c>
      <c r="L6" s="99" t="s">
        <v>153</v>
      </c>
      <c r="M6" s="99" t="s">
        <v>153</v>
      </c>
      <c r="N6" s="127" t="s">
        <v>154</v>
      </c>
      <c r="O6" s="99" t="s">
        <v>155</v>
      </c>
      <c r="P6" s="128" t="s">
        <v>156</v>
      </c>
      <c r="Q6" s="129" t="s">
        <v>128</v>
      </c>
      <c r="R6" s="130" t="s">
        <v>157</v>
      </c>
      <c r="S6" s="131" t="s">
        <v>175</v>
      </c>
      <c r="T6" s="132">
        <f>478044/1000000</f>
        <v>0.47804400000000002</v>
      </c>
      <c r="U6" s="109"/>
      <c r="V6" s="113"/>
      <c r="W6" s="132">
        <f>478044/1000000</f>
        <v>0.47804400000000002</v>
      </c>
      <c r="X6" s="68"/>
      <c r="Y6" s="68"/>
      <c r="Z6" s="107"/>
      <c r="AA6" s="106"/>
    </row>
    <row r="7" spans="1:27" s="3" customFormat="1" ht="159.75" customHeight="1">
      <c r="A7" s="86">
        <v>2</v>
      </c>
      <c r="B7" s="59" t="s">
        <v>112</v>
      </c>
      <c r="C7" s="87">
        <f>480200/1000000</f>
        <v>0.48020000000000002</v>
      </c>
      <c r="D7" s="66"/>
      <c r="E7" s="67"/>
      <c r="F7" s="67"/>
      <c r="G7" s="67"/>
      <c r="H7" s="69"/>
      <c r="I7" s="85" t="s">
        <v>65</v>
      </c>
      <c r="J7" s="87">
        <f>480200/1000000</f>
        <v>0.48020000000000002</v>
      </c>
      <c r="K7" s="99" t="s">
        <v>152</v>
      </c>
      <c r="L7" s="99" t="s">
        <v>158</v>
      </c>
      <c r="M7" s="99" t="s">
        <v>158</v>
      </c>
      <c r="N7" s="127" t="s">
        <v>159</v>
      </c>
      <c r="O7" s="99" t="s">
        <v>153</v>
      </c>
      <c r="P7" s="128" t="s">
        <v>160</v>
      </c>
      <c r="Q7" s="129" t="s">
        <v>161</v>
      </c>
      <c r="R7" s="130" t="s">
        <v>162</v>
      </c>
      <c r="S7" s="131" t="s">
        <v>163</v>
      </c>
      <c r="T7" s="132">
        <f>479916.83/1000000</f>
        <v>0.47991683000000002</v>
      </c>
      <c r="U7" s="109"/>
      <c r="V7" s="113"/>
      <c r="W7" s="132">
        <f>479916.83/1000000</f>
        <v>0.47991683000000002</v>
      </c>
      <c r="X7" s="68"/>
      <c r="Y7" s="68"/>
      <c r="Z7" s="107"/>
      <c r="AA7" s="106"/>
    </row>
    <row r="8" spans="1:27" s="3" customFormat="1" ht="147.75" customHeight="1">
      <c r="A8" s="86">
        <v>3</v>
      </c>
      <c r="B8" s="59" t="s">
        <v>113</v>
      </c>
      <c r="C8" s="87">
        <f>476000/1000000</f>
        <v>0.47599999999999998</v>
      </c>
      <c r="D8" s="66"/>
      <c r="E8" s="67"/>
      <c r="F8" s="67"/>
      <c r="G8" s="67"/>
      <c r="H8" s="69"/>
      <c r="I8" s="85" t="s">
        <v>66</v>
      </c>
      <c r="J8" s="87">
        <f>476000/1000000</f>
        <v>0.47599999999999998</v>
      </c>
      <c r="K8" s="99" t="s">
        <v>152</v>
      </c>
      <c r="L8" s="99" t="s">
        <v>155</v>
      </c>
      <c r="M8" s="99" t="s">
        <v>155</v>
      </c>
      <c r="N8" s="127" t="s">
        <v>166</v>
      </c>
      <c r="O8" s="99" t="s">
        <v>164</v>
      </c>
      <c r="P8" s="128" t="s">
        <v>165</v>
      </c>
      <c r="Q8" s="129" t="s">
        <v>130</v>
      </c>
      <c r="R8" s="130" t="s">
        <v>167</v>
      </c>
      <c r="S8" s="131" t="s">
        <v>168</v>
      </c>
      <c r="T8" s="132">
        <f>475686/1000000</f>
        <v>0.475686</v>
      </c>
      <c r="U8" s="109"/>
      <c r="V8" s="113"/>
      <c r="W8" s="132">
        <f>475686/1000000</f>
        <v>0.475686</v>
      </c>
      <c r="X8" s="68"/>
      <c r="Y8" s="68"/>
      <c r="Z8" s="107"/>
      <c r="AA8" s="106"/>
    </row>
    <row r="9" spans="1:27" s="3" customFormat="1" ht="124.5" customHeight="1">
      <c r="A9" s="86">
        <v>4</v>
      </c>
      <c r="B9" s="59" t="s">
        <v>114</v>
      </c>
      <c r="C9" s="87">
        <f>248400/1000000</f>
        <v>0.24840000000000001</v>
      </c>
      <c r="D9" s="66"/>
      <c r="E9" s="67"/>
      <c r="F9" s="67"/>
      <c r="G9" s="67"/>
      <c r="H9" s="69"/>
      <c r="I9" s="85" t="s">
        <v>68</v>
      </c>
      <c r="J9" s="87">
        <f>248400/1000000</f>
        <v>0.24840000000000001</v>
      </c>
      <c r="K9" s="99" t="s">
        <v>66</v>
      </c>
      <c r="L9" s="99" t="s">
        <v>158</v>
      </c>
      <c r="M9" s="99" t="s">
        <v>158</v>
      </c>
      <c r="N9" s="127" t="s">
        <v>169</v>
      </c>
      <c r="O9" s="99" t="s">
        <v>153</v>
      </c>
      <c r="P9" s="128" t="s">
        <v>160</v>
      </c>
      <c r="Q9" s="126" t="s">
        <v>119</v>
      </c>
      <c r="R9" s="130" t="s">
        <v>170</v>
      </c>
      <c r="S9" s="131" t="s">
        <v>171</v>
      </c>
      <c r="T9" s="87">
        <f>248000/1000000</f>
        <v>0.248</v>
      </c>
      <c r="U9" s="109"/>
      <c r="V9" s="113"/>
      <c r="W9" s="87">
        <f>248000/1000000</f>
        <v>0.248</v>
      </c>
      <c r="X9" s="68"/>
      <c r="Y9" s="68"/>
      <c r="Z9" s="31"/>
      <c r="AA9" s="30"/>
    </row>
  </sheetData>
  <mergeCells count="30">
    <mergeCell ref="Q4:Q5"/>
    <mergeCell ref="R4:R5"/>
    <mergeCell ref="S4:S5"/>
    <mergeCell ref="T4:T5"/>
    <mergeCell ref="U4:U5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A1:AA1"/>
    <mergeCell ref="A2:AA2"/>
    <mergeCell ref="Q3:V3"/>
    <mergeCell ref="W3:AA3"/>
    <mergeCell ref="V4:V5"/>
    <mergeCell ref="W4:W5"/>
    <mergeCell ref="Z4:AA4"/>
    <mergeCell ref="A3:A5"/>
    <mergeCell ref="B3:B5"/>
    <mergeCell ref="C3:C5"/>
    <mergeCell ref="D3:D5"/>
    <mergeCell ref="E3:E5"/>
    <mergeCell ref="F3:F5"/>
    <mergeCell ref="G3:G5"/>
    <mergeCell ref="H3:H5"/>
    <mergeCell ref="X4:Y4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"/>
  <sheetViews>
    <sheetView zoomScale="75" zoomScaleNormal="75" workbookViewId="0">
      <selection activeCell="S6" sqref="S6:S8"/>
    </sheetView>
  </sheetViews>
  <sheetFormatPr defaultColWidth="9.140625" defaultRowHeight="21"/>
  <cols>
    <col min="1" max="1" width="5.7109375" style="97" customWidth="1"/>
    <col min="2" max="2" width="52.28515625" style="5" customWidth="1"/>
    <col min="3" max="3" width="13" style="2" bestFit="1" customWidth="1"/>
    <col min="4" max="4" width="4.7109375" style="8" customWidth="1"/>
    <col min="5" max="6" width="4.7109375" style="7" customWidth="1"/>
    <col min="7" max="7" width="4.7109375" style="6" customWidth="1"/>
    <col min="8" max="8" width="6.42578125" style="6" customWidth="1"/>
    <col min="9" max="9" width="11.85546875" style="89" customWidth="1"/>
    <col min="10" max="10" width="13" style="4" bestFit="1" customWidth="1"/>
    <col min="11" max="11" width="10.7109375" style="90" bestFit="1" customWidth="1"/>
    <col min="12" max="12" width="11.5703125" style="90" customWidth="1"/>
    <col min="13" max="13" width="10.7109375" style="92" customWidth="1"/>
    <col min="14" max="14" width="16.5703125" style="90" customWidth="1"/>
    <col min="15" max="15" width="13.28515625" style="90" customWidth="1"/>
    <col min="16" max="16" width="11.140625" style="90" bestFit="1" customWidth="1"/>
    <col min="17" max="17" width="33.85546875" style="90" customWidth="1"/>
    <col min="18" max="18" width="19.85546875" style="98" customWidth="1"/>
    <col min="19" max="19" width="16" style="90" customWidth="1"/>
    <col min="20" max="20" width="10.85546875" style="90" bestFit="1" customWidth="1"/>
    <col min="21" max="21" width="11.5703125" style="93" customWidth="1"/>
    <col min="22" max="22" width="11.5703125" style="58" customWidth="1"/>
    <col min="23" max="23" width="33.28515625" style="58" customWidth="1"/>
    <col min="24" max="24" width="10" style="58" customWidth="1"/>
    <col min="25" max="25" width="17.28515625" style="58" customWidth="1"/>
    <col min="26" max="26" width="8.85546875" style="58" customWidth="1"/>
    <col min="27" max="27" width="9.140625" style="119"/>
    <col min="28" max="28" width="13.85546875" style="1" customWidth="1"/>
    <col min="29" max="16384" width="9.140625" style="1"/>
  </cols>
  <sheetData>
    <row r="1" spans="1:66" ht="33" customHeight="1" thickBot="1">
      <c r="A1" s="164" t="s">
        <v>174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58"/>
    </row>
    <row r="2" spans="1:66" ht="66" customHeight="1" thickBot="1">
      <c r="A2" s="165" t="s">
        <v>150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5"/>
    </row>
    <row r="3" spans="1:66" ht="26.25" customHeight="1">
      <c r="A3" s="181" t="s">
        <v>0</v>
      </c>
      <c r="B3" s="183" t="s">
        <v>1</v>
      </c>
      <c r="C3" s="183" t="s">
        <v>15</v>
      </c>
      <c r="D3" s="185" t="s">
        <v>2</v>
      </c>
      <c r="E3" s="187" t="s">
        <v>3</v>
      </c>
      <c r="F3" s="187" t="s">
        <v>4</v>
      </c>
      <c r="G3" s="187" t="s">
        <v>5</v>
      </c>
      <c r="H3" s="189" t="s">
        <v>6</v>
      </c>
      <c r="I3" s="193" t="s">
        <v>7</v>
      </c>
      <c r="J3" s="194"/>
      <c r="K3" s="194"/>
      <c r="L3" s="194"/>
      <c r="M3" s="194"/>
      <c r="N3" s="194"/>
      <c r="O3" s="194"/>
      <c r="P3" s="195"/>
      <c r="Q3" s="246" t="s">
        <v>8</v>
      </c>
      <c r="R3" s="246"/>
      <c r="S3" s="246"/>
      <c r="T3" s="247"/>
      <c r="U3" s="247"/>
      <c r="V3" s="248"/>
      <c r="W3" s="249" t="s">
        <v>10</v>
      </c>
      <c r="X3" s="250"/>
      <c r="Y3" s="250"/>
      <c r="Z3" s="250"/>
      <c r="AA3" s="250"/>
      <c r="AB3" s="251"/>
    </row>
    <row r="4" spans="1:66" s="3" customFormat="1" ht="24" customHeight="1">
      <c r="A4" s="182"/>
      <c r="B4" s="184"/>
      <c r="C4" s="184"/>
      <c r="D4" s="186"/>
      <c r="E4" s="188"/>
      <c r="F4" s="188"/>
      <c r="G4" s="188"/>
      <c r="H4" s="190"/>
      <c r="I4" s="177" t="s">
        <v>16</v>
      </c>
      <c r="J4" s="196" t="s">
        <v>17</v>
      </c>
      <c r="K4" s="196" t="s">
        <v>11</v>
      </c>
      <c r="L4" s="196" t="s">
        <v>12</v>
      </c>
      <c r="M4" s="196" t="s">
        <v>13</v>
      </c>
      <c r="N4" s="196" t="s">
        <v>51</v>
      </c>
      <c r="O4" s="196" t="s">
        <v>21</v>
      </c>
      <c r="P4" s="175" t="s">
        <v>14</v>
      </c>
      <c r="Q4" s="226" t="s">
        <v>26</v>
      </c>
      <c r="R4" s="226" t="s">
        <v>48</v>
      </c>
      <c r="S4" s="226" t="s">
        <v>49</v>
      </c>
      <c r="T4" s="239" t="s">
        <v>22</v>
      </c>
      <c r="U4" s="196" t="s">
        <v>23</v>
      </c>
      <c r="V4" s="196" t="s">
        <v>44</v>
      </c>
      <c r="W4" s="241" t="s">
        <v>20</v>
      </c>
      <c r="X4" s="226"/>
      <c r="Y4" s="237" t="s">
        <v>9</v>
      </c>
      <c r="Z4" s="238"/>
      <c r="AA4" s="179" t="s">
        <v>35</v>
      </c>
      <c r="AB4" s="180"/>
    </row>
    <row r="5" spans="1:66" s="3" customFormat="1" ht="187.5" customHeight="1">
      <c r="A5" s="182"/>
      <c r="B5" s="184"/>
      <c r="C5" s="184"/>
      <c r="D5" s="252"/>
      <c r="E5" s="253"/>
      <c r="F5" s="253"/>
      <c r="G5" s="188"/>
      <c r="H5" s="190"/>
      <c r="I5" s="182"/>
      <c r="J5" s="184"/>
      <c r="K5" s="184"/>
      <c r="L5" s="184"/>
      <c r="M5" s="225"/>
      <c r="N5" s="184"/>
      <c r="O5" s="184"/>
      <c r="P5" s="176"/>
      <c r="Q5" s="227"/>
      <c r="R5" s="227"/>
      <c r="S5" s="227"/>
      <c r="T5" s="240"/>
      <c r="U5" s="184"/>
      <c r="V5" s="225"/>
      <c r="W5" s="242"/>
      <c r="X5" s="243"/>
      <c r="Y5" s="103" t="s">
        <v>24</v>
      </c>
      <c r="Z5" s="103" t="s">
        <v>27</v>
      </c>
      <c r="AA5" s="116" t="s">
        <v>40</v>
      </c>
      <c r="AB5" s="102" t="s">
        <v>41</v>
      </c>
      <c r="AE5" s="9"/>
    </row>
    <row r="6" spans="1:66" s="3" customFormat="1" ht="35.25" customHeight="1">
      <c r="A6" s="234">
        <v>1</v>
      </c>
      <c r="B6" s="136" t="s">
        <v>115</v>
      </c>
      <c r="C6" s="139">
        <f>2140000/1000000</f>
        <v>2.14</v>
      </c>
      <c r="D6" s="228"/>
      <c r="E6" s="219"/>
      <c r="F6" s="219"/>
      <c r="G6" s="219"/>
      <c r="H6" s="222"/>
      <c r="I6" s="231" t="s">
        <v>57</v>
      </c>
      <c r="J6" s="139">
        <f>2140000/1000000</f>
        <v>2.14</v>
      </c>
      <c r="K6" s="208" t="s">
        <v>73</v>
      </c>
      <c r="L6" s="208" t="s">
        <v>74</v>
      </c>
      <c r="M6" s="208" t="s">
        <v>71</v>
      </c>
      <c r="N6" s="207" t="s">
        <v>79</v>
      </c>
      <c r="O6" s="208" t="s">
        <v>65</v>
      </c>
      <c r="P6" s="208" t="s">
        <v>76</v>
      </c>
      <c r="Q6" s="211" t="s">
        <v>59</v>
      </c>
      <c r="R6" s="214" t="s">
        <v>75</v>
      </c>
      <c r="S6" s="215" t="s">
        <v>77</v>
      </c>
      <c r="T6" s="158">
        <f>2115000/1000000</f>
        <v>2.1150000000000002</v>
      </c>
      <c r="U6" s="207"/>
      <c r="V6" s="207"/>
      <c r="W6" s="56" t="s">
        <v>59</v>
      </c>
      <c r="X6" s="83">
        <f>2115000/1000000</f>
        <v>2.1150000000000002</v>
      </c>
      <c r="Y6" s="158"/>
      <c r="Z6" s="197"/>
      <c r="AA6" s="200"/>
      <c r="AB6" s="203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</row>
    <row r="7" spans="1:66" s="3" customFormat="1" ht="47.25" customHeight="1">
      <c r="A7" s="235"/>
      <c r="B7" s="137"/>
      <c r="C7" s="140"/>
      <c r="D7" s="229"/>
      <c r="E7" s="220"/>
      <c r="F7" s="220"/>
      <c r="G7" s="220"/>
      <c r="H7" s="223"/>
      <c r="I7" s="232"/>
      <c r="J7" s="140"/>
      <c r="K7" s="209"/>
      <c r="L7" s="209"/>
      <c r="M7" s="209"/>
      <c r="N7" s="134"/>
      <c r="O7" s="209"/>
      <c r="P7" s="209"/>
      <c r="Q7" s="212"/>
      <c r="R7" s="159"/>
      <c r="S7" s="198"/>
      <c r="T7" s="159"/>
      <c r="U7" s="134"/>
      <c r="V7" s="134"/>
      <c r="W7" s="70" t="s">
        <v>56</v>
      </c>
      <c r="X7" s="83">
        <f>2212000/1000000</f>
        <v>2.2120000000000002</v>
      </c>
      <c r="Y7" s="159"/>
      <c r="Z7" s="198"/>
      <c r="AA7" s="201"/>
      <c r="AB7" s="204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</row>
    <row r="8" spans="1:66" s="3" customFormat="1" ht="47.25" customHeight="1">
      <c r="A8" s="236"/>
      <c r="B8" s="138"/>
      <c r="C8" s="141"/>
      <c r="D8" s="230"/>
      <c r="E8" s="221"/>
      <c r="F8" s="221"/>
      <c r="G8" s="221"/>
      <c r="H8" s="224"/>
      <c r="I8" s="233"/>
      <c r="J8" s="141"/>
      <c r="K8" s="210"/>
      <c r="L8" s="210"/>
      <c r="M8" s="210"/>
      <c r="N8" s="135"/>
      <c r="O8" s="210"/>
      <c r="P8" s="210"/>
      <c r="Q8" s="213"/>
      <c r="R8" s="160"/>
      <c r="S8" s="199"/>
      <c r="T8" s="160"/>
      <c r="U8" s="135"/>
      <c r="V8" s="135"/>
      <c r="W8" s="70" t="s">
        <v>55</v>
      </c>
      <c r="X8" s="83">
        <f>2135000/1000000</f>
        <v>2.1349999999999998</v>
      </c>
      <c r="Y8" s="160"/>
      <c r="Z8" s="199"/>
      <c r="AA8" s="202"/>
      <c r="AB8" s="205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</row>
    <row r="9" spans="1:66" s="3" customFormat="1" ht="47.25" customHeight="1">
      <c r="A9" s="234">
        <v>2</v>
      </c>
      <c r="B9" s="136" t="s">
        <v>116</v>
      </c>
      <c r="C9" s="158">
        <f>2000000/1000000</f>
        <v>2</v>
      </c>
      <c r="D9" s="228"/>
      <c r="E9" s="219"/>
      <c r="F9" s="219"/>
      <c r="G9" s="219"/>
      <c r="H9" s="222"/>
      <c r="I9" s="231" t="s">
        <v>84</v>
      </c>
      <c r="J9" s="158">
        <f>2000000/1000000</f>
        <v>2</v>
      </c>
      <c r="K9" s="208" t="s">
        <v>80</v>
      </c>
      <c r="L9" s="208" t="s">
        <v>69</v>
      </c>
      <c r="M9" s="216" t="s">
        <v>70</v>
      </c>
      <c r="N9" s="207" t="s">
        <v>89</v>
      </c>
      <c r="O9" s="208" t="s">
        <v>72</v>
      </c>
      <c r="P9" s="208" t="s">
        <v>81</v>
      </c>
      <c r="Q9" s="211" t="s">
        <v>54</v>
      </c>
      <c r="R9" s="214" t="s">
        <v>58</v>
      </c>
      <c r="S9" s="215" t="s">
        <v>78</v>
      </c>
      <c r="T9" s="158">
        <f>1978000/1000000</f>
        <v>1.978</v>
      </c>
      <c r="U9" s="207"/>
      <c r="V9" s="207"/>
      <c r="W9" s="70" t="s">
        <v>54</v>
      </c>
      <c r="X9" s="72">
        <f>1978000/1000000</f>
        <v>1.978</v>
      </c>
      <c r="Y9" s="158"/>
      <c r="Z9" s="197"/>
      <c r="AA9" s="200"/>
      <c r="AB9" s="206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</row>
    <row r="10" spans="1:66" s="3" customFormat="1" ht="47.25" customHeight="1">
      <c r="A10" s="235"/>
      <c r="B10" s="137"/>
      <c r="C10" s="159"/>
      <c r="D10" s="229"/>
      <c r="E10" s="220"/>
      <c r="F10" s="220"/>
      <c r="G10" s="220"/>
      <c r="H10" s="223"/>
      <c r="I10" s="232"/>
      <c r="J10" s="159"/>
      <c r="K10" s="209"/>
      <c r="L10" s="209"/>
      <c r="M10" s="217"/>
      <c r="N10" s="134"/>
      <c r="O10" s="209"/>
      <c r="P10" s="209"/>
      <c r="Q10" s="212"/>
      <c r="R10" s="159"/>
      <c r="S10" s="198"/>
      <c r="T10" s="159"/>
      <c r="U10" s="134"/>
      <c r="V10" s="134"/>
      <c r="W10" s="70" t="s">
        <v>62</v>
      </c>
      <c r="X10" s="72">
        <f>1990000/1000000</f>
        <v>1.99</v>
      </c>
      <c r="Y10" s="159"/>
      <c r="Z10" s="198"/>
      <c r="AA10" s="201"/>
      <c r="AB10" s="204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</row>
    <row r="11" spans="1:66" s="3" customFormat="1" ht="47.25" customHeight="1">
      <c r="A11" s="236"/>
      <c r="B11" s="138"/>
      <c r="C11" s="160"/>
      <c r="D11" s="230"/>
      <c r="E11" s="221"/>
      <c r="F11" s="221"/>
      <c r="G11" s="221"/>
      <c r="H11" s="224"/>
      <c r="I11" s="233"/>
      <c r="J11" s="160"/>
      <c r="K11" s="210"/>
      <c r="L11" s="210"/>
      <c r="M11" s="218"/>
      <c r="N11" s="135"/>
      <c r="O11" s="210"/>
      <c r="P11" s="210"/>
      <c r="Q11" s="213"/>
      <c r="R11" s="160"/>
      <c r="S11" s="199"/>
      <c r="T11" s="160"/>
      <c r="U11" s="135"/>
      <c r="V11" s="135"/>
      <c r="W11" s="70" t="s">
        <v>56</v>
      </c>
      <c r="X11" s="72">
        <f>1995000/1000000</f>
        <v>1.9950000000000001</v>
      </c>
      <c r="Y11" s="160"/>
      <c r="Z11" s="199"/>
      <c r="AA11" s="202"/>
      <c r="AB11" s="205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</row>
    <row r="12" spans="1:66" s="77" customFormat="1" ht="42">
      <c r="A12" s="96">
        <v>3</v>
      </c>
      <c r="B12" s="108" t="s">
        <v>102</v>
      </c>
      <c r="C12" s="121">
        <f>247000/1000000</f>
        <v>0.247</v>
      </c>
      <c r="D12" s="73"/>
      <c r="E12" s="74"/>
      <c r="F12" s="73"/>
      <c r="G12" s="75"/>
      <c r="H12" s="76"/>
      <c r="I12" s="88" t="s">
        <v>135</v>
      </c>
      <c r="J12" s="72">
        <f>247000/1000000</f>
        <v>0.247</v>
      </c>
      <c r="K12" s="94" t="s">
        <v>92</v>
      </c>
      <c r="L12" s="94" t="s">
        <v>143</v>
      </c>
      <c r="M12" s="94" t="s">
        <v>143</v>
      </c>
      <c r="N12" s="122" t="s">
        <v>147</v>
      </c>
      <c r="O12" s="94" t="s">
        <v>136</v>
      </c>
      <c r="P12" s="95" t="s">
        <v>145</v>
      </c>
      <c r="Q12" s="100" t="s">
        <v>132</v>
      </c>
      <c r="R12" s="110" t="s">
        <v>148</v>
      </c>
      <c r="S12" s="111" t="s">
        <v>149</v>
      </c>
      <c r="T12" s="72">
        <f>247000/1000000</f>
        <v>0.247</v>
      </c>
      <c r="U12" s="94"/>
      <c r="V12" s="94"/>
      <c r="W12" s="100" t="s">
        <v>132</v>
      </c>
      <c r="X12" s="72">
        <f>247000/1000000</f>
        <v>0.247</v>
      </c>
      <c r="Y12" s="91"/>
      <c r="Z12" s="105"/>
      <c r="AA12" s="72"/>
      <c r="AB12" s="95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</row>
    <row r="13" spans="1:66" s="77" customFormat="1" ht="46.5" customHeight="1">
      <c r="A13" s="96">
        <v>4</v>
      </c>
      <c r="B13" s="59" t="s">
        <v>103</v>
      </c>
      <c r="C13" s="72">
        <f>288000/1000000</f>
        <v>0.28799999999999998</v>
      </c>
      <c r="D13" s="73"/>
      <c r="E13" s="74"/>
      <c r="F13" s="73"/>
      <c r="G13" s="75"/>
      <c r="H13" s="76"/>
      <c r="I13" s="88" t="s">
        <v>87</v>
      </c>
      <c r="J13" s="72">
        <f>288000/1000000</f>
        <v>0.28799999999999998</v>
      </c>
      <c r="K13" s="94" t="s">
        <v>85</v>
      </c>
      <c r="L13" s="94" t="s">
        <v>88</v>
      </c>
      <c r="M13" s="94" t="s">
        <v>88</v>
      </c>
      <c r="N13" s="122" t="s">
        <v>90</v>
      </c>
      <c r="O13" s="94" t="s">
        <v>92</v>
      </c>
      <c r="P13" s="95" t="s">
        <v>94</v>
      </c>
      <c r="Q13" s="100" t="s">
        <v>54</v>
      </c>
      <c r="R13" s="110" t="s">
        <v>58</v>
      </c>
      <c r="S13" s="111" t="s">
        <v>82</v>
      </c>
      <c r="T13" s="72">
        <f>280000/1000000</f>
        <v>0.28000000000000003</v>
      </c>
      <c r="U13" s="115"/>
      <c r="V13" s="117"/>
      <c r="W13" s="100" t="s">
        <v>54</v>
      </c>
      <c r="X13" s="72">
        <f>280000/1000000</f>
        <v>0.28000000000000003</v>
      </c>
      <c r="Y13" s="91"/>
      <c r="Z13" s="105"/>
      <c r="AA13" s="118"/>
      <c r="AB13" s="95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</row>
    <row r="14" spans="1:66" s="77" customFormat="1" ht="40.5" customHeight="1">
      <c r="A14" s="96">
        <v>5</v>
      </c>
      <c r="B14" s="59" t="s">
        <v>104</v>
      </c>
      <c r="C14" s="72">
        <f>188500/1000000</f>
        <v>0.1885</v>
      </c>
      <c r="D14" s="73"/>
      <c r="E14" s="74"/>
      <c r="F14" s="73"/>
      <c r="G14" s="75"/>
      <c r="H14" s="76"/>
      <c r="I14" s="88" t="s">
        <v>87</v>
      </c>
      <c r="J14" s="72">
        <f>188500/1000000</f>
        <v>0.1885</v>
      </c>
      <c r="K14" s="94" t="s">
        <v>85</v>
      </c>
      <c r="L14" s="94" t="s">
        <v>86</v>
      </c>
      <c r="M14" s="94" t="s">
        <v>86</v>
      </c>
      <c r="N14" s="122" t="s">
        <v>91</v>
      </c>
      <c r="O14" s="94" t="s">
        <v>93</v>
      </c>
      <c r="P14" s="95" t="s">
        <v>95</v>
      </c>
      <c r="Q14" s="100" t="s">
        <v>54</v>
      </c>
      <c r="R14" s="110" t="s">
        <v>58</v>
      </c>
      <c r="S14" s="111" t="s">
        <v>83</v>
      </c>
      <c r="T14" s="72">
        <f>185000/1000000</f>
        <v>0.185</v>
      </c>
      <c r="U14" s="94"/>
      <c r="V14" s="94"/>
      <c r="W14" s="100" t="s">
        <v>54</v>
      </c>
      <c r="X14" s="72">
        <f>185000/1000000</f>
        <v>0.185</v>
      </c>
      <c r="Y14" s="91"/>
      <c r="Z14" s="105"/>
      <c r="AA14" s="118"/>
      <c r="AB14" s="95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</row>
    <row r="15" spans="1:66" s="77" customFormat="1" ht="45.75" customHeight="1">
      <c r="A15" s="96">
        <v>6</v>
      </c>
      <c r="B15" s="59" t="s">
        <v>105</v>
      </c>
      <c r="C15" s="72">
        <f>250000/1000000</f>
        <v>0.25</v>
      </c>
      <c r="D15" s="73"/>
      <c r="E15" s="74"/>
      <c r="F15" s="73"/>
      <c r="G15" s="75"/>
      <c r="H15" s="76"/>
      <c r="I15" s="88" t="s">
        <v>135</v>
      </c>
      <c r="J15" s="72">
        <f>250000/1000000</f>
        <v>0.25</v>
      </c>
      <c r="K15" s="94" t="s">
        <v>92</v>
      </c>
      <c r="L15" s="94" t="s">
        <v>136</v>
      </c>
      <c r="M15" s="94" t="s">
        <v>136</v>
      </c>
      <c r="N15" s="114" t="s">
        <v>138</v>
      </c>
      <c r="O15" s="94" t="s">
        <v>137</v>
      </c>
      <c r="P15" s="95" t="s">
        <v>139</v>
      </c>
      <c r="Q15" s="100" t="s">
        <v>54</v>
      </c>
      <c r="R15" s="110" t="s">
        <v>58</v>
      </c>
      <c r="S15" s="111" t="s">
        <v>140</v>
      </c>
      <c r="T15" s="72">
        <f>245000/1000000</f>
        <v>0.245</v>
      </c>
      <c r="U15" s="94" t="s">
        <v>141</v>
      </c>
      <c r="V15" s="94" t="s">
        <v>141</v>
      </c>
      <c r="W15" s="100" t="s">
        <v>54</v>
      </c>
      <c r="X15" s="72">
        <f>245000/1000000</f>
        <v>0.245</v>
      </c>
      <c r="Y15" s="91"/>
      <c r="Z15" s="105"/>
      <c r="AA15" s="72">
        <f>245000/1000000</f>
        <v>0.245</v>
      </c>
      <c r="AB15" s="95" t="s">
        <v>142</v>
      </c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</row>
    <row r="16" spans="1:66" s="77" customFormat="1" ht="44.25" customHeight="1">
      <c r="A16" s="96">
        <v>7</v>
      </c>
      <c r="B16" s="59" t="s">
        <v>117</v>
      </c>
      <c r="C16" s="72">
        <f>247500/1000000</f>
        <v>0.2475</v>
      </c>
      <c r="D16" s="73"/>
      <c r="E16" s="74"/>
      <c r="F16" s="73"/>
      <c r="G16" s="75"/>
      <c r="H16" s="76"/>
      <c r="I16" s="88" t="s">
        <v>135</v>
      </c>
      <c r="J16" s="72">
        <f>247500/1000000</f>
        <v>0.2475</v>
      </c>
      <c r="K16" s="94" t="s">
        <v>92</v>
      </c>
      <c r="L16" s="94" t="s">
        <v>143</v>
      </c>
      <c r="M16" s="94" t="s">
        <v>143</v>
      </c>
      <c r="N16" s="114" t="s">
        <v>144</v>
      </c>
      <c r="O16" s="94" t="s">
        <v>136</v>
      </c>
      <c r="P16" s="95" t="s">
        <v>145</v>
      </c>
      <c r="Q16" s="100" t="s">
        <v>54</v>
      </c>
      <c r="R16" s="110" t="s">
        <v>58</v>
      </c>
      <c r="S16" s="111" t="s">
        <v>146</v>
      </c>
      <c r="T16" s="72">
        <f>240000/1000000</f>
        <v>0.24</v>
      </c>
      <c r="U16" s="94" t="s">
        <v>141</v>
      </c>
      <c r="V16" s="94" t="s">
        <v>141</v>
      </c>
      <c r="W16" s="100" t="s">
        <v>54</v>
      </c>
      <c r="X16" s="72">
        <f>240000/1000000</f>
        <v>0.24</v>
      </c>
      <c r="Y16" s="91"/>
      <c r="Z16" s="105"/>
      <c r="AA16" s="72">
        <f>240000/1000000</f>
        <v>0.24</v>
      </c>
      <c r="AB16" s="95" t="s">
        <v>142</v>
      </c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</row>
  </sheetData>
  <mergeCells count="82">
    <mergeCell ref="Y4:Z4"/>
    <mergeCell ref="T4:T5"/>
    <mergeCell ref="U4:U5"/>
    <mergeCell ref="W4:X5"/>
    <mergeCell ref="A1:AA1"/>
    <mergeCell ref="A2:AB2"/>
    <mergeCell ref="Q3:V3"/>
    <mergeCell ref="W3:AB3"/>
    <mergeCell ref="V4:V5"/>
    <mergeCell ref="AA4:AB4"/>
    <mergeCell ref="A3:A5"/>
    <mergeCell ref="B3:B5"/>
    <mergeCell ref="C3:C5"/>
    <mergeCell ref="D3:D5"/>
    <mergeCell ref="E3:E5"/>
    <mergeCell ref="F3:F5"/>
    <mergeCell ref="A9:A11"/>
    <mergeCell ref="B9:B11"/>
    <mergeCell ref="C6:C8"/>
    <mergeCell ref="C9:C11"/>
    <mergeCell ref="A6:A8"/>
    <mergeCell ref="B6:B8"/>
    <mergeCell ref="K4:K5"/>
    <mergeCell ref="D9:D11"/>
    <mergeCell ref="E9:E11"/>
    <mergeCell ref="F9:F11"/>
    <mergeCell ref="G9:G11"/>
    <mergeCell ref="H9:H11"/>
    <mergeCell ref="D6:D8"/>
    <mergeCell ref="I6:I8"/>
    <mergeCell ref="I9:I11"/>
    <mergeCell ref="H3:H5"/>
    <mergeCell ref="G3:G5"/>
    <mergeCell ref="S6:S8"/>
    <mergeCell ref="G6:G8"/>
    <mergeCell ref="H6:H8"/>
    <mergeCell ref="K9:K11"/>
    <mergeCell ref="I3:P3"/>
    <mergeCell ref="I4:I5"/>
    <mergeCell ref="J4:J5"/>
    <mergeCell ref="L4:L5"/>
    <mergeCell ref="M4:M5"/>
    <mergeCell ref="N4:N5"/>
    <mergeCell ref="O4:O5"/>
    <mergeCell ref="P4:P5"/>
    <mergeCell ref="Q4:Q5"/>
    <mergeCell ref="R4:R5"/>
    <mergeCell ref="S4:S5"/>
    <mergeCell ref="P6:P8"/>
    <mergeCell ref="Q6:Q8"/>
    <mergeCell ref="R6:R8"/>
    <mergeCell ref="O6:O8"/>
    <mergeCell ref="E6:E8"/>
    <mergeCell ref="F6:F8"/>
    <mergeCell ref="T6:T8"/>
    <mergeCell ref="J6:J8"/>
    <mergeCell ref="K6:K8"/>
    <mergeCell ref="Q9:Q11"/>
    <mergeCell ref="R9:R11"/>
    <mergeCell ref="S9:S11"/>
    <mergeCell ref="T9:T11"/>
    <mergeCell ref="L9:L11"/>
    <mergeCell ref="M9:M11"/>
    <mergeCell ref="N9:N11"/>
    <mergeCell ref="O9:O11"/>
    <mergeCell ref="P9:P11"/>
    <mergeCell ref="L6:L8"/>
    <mergeCell ref="M6:M8"/>
    <mergeCell ref="N6:N8"/>
    <mergeCell ref="J9:J11"/>
    <mergeCell ref="U9:U11"/>
    <mergeCell ref="V6:V8"/>
    <mergeCell ref="V9:V11"/>
    <mergeCell ref="U6:U8"/>
    <mergeCell ref="Y6:Y8"/>
    <mergeCell ref="Y9:Y11"/>
    <mergeCell ref="Z6:Z8"/>
    <mergeCell ref="AA6:AA8"/>
    <mergeCell ref="AB6:AB8"/>
    <mergeCell ref="Z9:Z11"/>
    <mergeCell ref="AA9:AA11"/>
    <mergeCell ref="AB9:AB11"/>
  </mergeCells>
  <pageMargins left="0.19685039370078741" right="0.19685039370078741" top="0.98425196850393704" bottom="0.74803149606299213" header="0.31496062992125984" footer="0.31496062992125984"/>
  <pageSetup paperSize="9"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opLeftCell="A2" zoomScale="60" zoomScaleNormal="60" workbookViewId="0">
      <selection activeCell="C19" sqref="B19:C20"/>
    </sheetView>
  </sheetViews>
  <sheetFormatPr defaultColWidth="9.140625" defaultRowHeight="21"/>
  <cols>
    <col min="1" max="1" width="5.7109375" style="2" customWidth="1"/>
    <col min="2" max="2" width="56.7109375" style="5" customWidth="1"/>
    <col min="3" max="3" width="15.42578125" style="2" customWidth="1"/>
    <col min="4" max="4" width="4.7109375" style="8" customWidth="1"/>
    <col min="5" max="6" width="4.7109375" style="7" customWidth="1"/>
    <col min="7" max="8" width="4.7109375" style="6" customWidth="1"/>
    <col min="9" max="9" width="7.85546875" style="4" bestFit="1" customWidth="1"/>
    <col min="10" max="10" width="10.42578125" style="4" bestFit="1" customWidth="1"/>
    <col min="11" max="13" width="8.7109375" style="4" customWidth="1"/>
    <col min="14" max="14" width="9" style="4" customWidth="1"/>
    <col min="15" max="16" width="8.7109375" style="4" customWidth="1"/>
    <col min="17" max="19" width="16.140625" style="4" customWidth="1"/>
    <col min="20" max="20" width="10.42578125" style="4" bestFit="1" customWidth="1"/>
    <col min="21" max="22" width="8.7109375" style="4" customWidth="1"/>
    <col min="23" max="23" width="15.28515625" style="5" customWidth="1"/>
    <col min="24" max="24" width="9" style="1" customWidth="1"/>
    <col min="25" max="25" width="16.5703125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164" t="s">
        <v>45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27" ht="93.75" customHeight="1" thickBot="1">
      <c r="A2" s="254" t="s">
        <v>172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6"/>
    </row>
    <row r="3" spans="1:27" ht="26.25" customHeight="1">
      <c r="A3" s="181" t="s">
        <v>0</v>
      </c>
      <c r="B3" s="183" t="s">
        <v>1</v>
      </c>
      <c r="C3" s="183" t="s">
        <v>15</v>
      </c>
      <c r="D3" s="185" t="s">
        <v>2</v>
      </c>
      <c r="E3" s="187" t="s">
        <v>3</v>
      </c>
      <c r="F3" s="187" t="s">
        <v>4</v>
      </c>
      <c r="G3" s="187" t="s">
        <v>5</v>
      </c>
      <c r="H3" s="189" t="s">
        <v>6</v>
      </c>
      <c r="I3" s="193" t="s">
        <v>7</v>
      </c>
      <c r="J3" s="194"/>
      <c r="K3" s="194"/>
      <c r="L3" s="194"/>
      <c r="M3" s="194"/>
      <c r="N3" s="194"/>
      <c r="O3" s="194"/>
      <c r="P3" s="195"/>
      <c r="Q3" s="169" t="s">
        <v>8</v>
      </c>
      <c r="R3" s="169"/>
      <c r="S3" s="169"/>
      <c r="T3" s="170"/>
      <c r="U3" s="170"/>
      <c r="V3" s="257"/>
      <c r="W3" s="172" t="s">
        <v>10</v>
      </c>
      <c r="X3" s="173"/>
      <c r="Y3" s="173"/>
      <c r="Z3" s="173"/>
      <c r="AA3" s="174"/>
    </row>
    <row r="4" spans="1:27" s="3" customFormat="1" ht="24" customHeight="1">
      <c r="A4" s="182"/>
      <c r="B4" s="184"/>
      <c r="C4" s="184"/>
      <c r="D4" s="186"/>
      <c r="E4" s="188"/>
      <c r="F4" s="188"/>
      <c r="G4" s="188"/>
      <c r="H4" s="190"/>
      <c r="I4" s="177" t="s">
        <v>16</v>
      </c>
      <c r="J4" s="196" t="s">
        <v>17</v>
      </c>
      <c r="K4" s="196" t="s">
        <v>11</v>
      </c>
      <c r="L4" s="196" t="s">
        <v>12</v>
      </c>
      <c r="M4" s="196" t="s">
        <v>13</v>
      </c>
      <c r="N4" s="196" t="s">
        <v>46</v>
      </c>
      <c r="O4" s="196" t="s">
        <v>47</v>
      </c>
      <c r="P4" s="175" t="s">
        <v>14</v>
      </c>
      <c r="Q4" s="226" t="s">
        <v>25</v>
      </c>
      <c r="R4" s="226" t="s">
        <v>48</v>
      </c>
      <c r="S4" s="226" t="s">
        <v>49</v>
      </c>
      <c r="T4" s="196" t="s">
        <v>18</v>
      </c>
      <c r="U4" s="196" t="s">
        <v>50</v>
      </c>
      <c r="V4" s="241" t="s">
        <v>19</v>
      </c>
      <c r="W4" s="177" t="s">
        <v>20</v>
      </c>
      <c r="X4" s="191" t="s">
        <v>9</v>
      </c>
      <c r="Y4" s="192"/>
      <c r="Z4" s="179" t="s">
        <v>35</v>
      </c>
      <c r="AA4" s="180"/>
    </row>
    <row r="5" spans="1:27" s="3" customFormat="1" ht="210.75" thickBot="1">
      <c r="A5" s="262"/>
      <c r="B5" s="263"/>
      <c r="C5" s="263"/>
      <c r="D5" s="266"/>
      <c r="E5" s="260"/>
      <c r="F5" s="260"/>
      <c r="G5" s="260"/>
      <c r="H5" s="261"/>
      <c r="I5" s="262"/>
      <c r="J5" s="263"/>
      <c r="K5" s="263"/>
      <c r="L5" s="263"/>
      <c r="M5" s="263"/>
      <c r="N5" s="263"/>
      <c r="O5" s="263"/>
      <c r="P5" s="265"/>
      <c r="Q5" s="264"/>
      <c r="R5" s="264"/>
      <c r="S5" s="264"/>
      <c r="T5" s="263"/>
      <c r="U5" s="263"/>
      <c r="V5" s="258"/>
      <c r="W5" s="259"/>
      <c r="X5" s="48" t="s">
        <v>24</v>
      </c>
      <c r="Y5" s="48" t="s">
        <v>27</v>
      </c>
      <c r="Z5" s="51" t="s">
        <v>36</v>
      </c>
      <c r="AA5" s="50" t="s">
        <v>37</v>
      </c>
    </row>
    <row r="6" spans="1:27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20"/>
      <c r="S6" s="20"/>
      <c r="T6" s="18"/>
      <c r="U6" s="18"/>
      <c r="V6" s="12"/>
      <c r="W6" s="21"/>
      <c r="X6" s="18"/>
      <c r="Y6" s="12"/>
      <c r="Z6" s="12"/>
      <c r="AA6" s="19"/>
    </row>
    <row r="7" spans="1:27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31"/>
      <c r="S7" s="31"/>
      <c r="T7" s="29"/>
      <c r="U7" s="29"/>
      <c r="V7" s="24"/>
      <c r="W7" s="32"/>
      <c r="X7" s="29"/>
      <c r="Y7" s="24"/>
      <c r="Z7" s="24"/>
      <c r="AA7" s="30"/>
    </row>
    <row r="8" spans="1:27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31"/>
      <c r="S8" s="31"/>
      <c r="T8" s="29"/>
      <c r="U8" s="29"/>
      <c r="V8" s="24"/>
      <c r="W8" s="32"/>
      <c r="X8" s="29"/>
      <c r="Y8" s="24"/>
      <c r="Z8" s="24"/>
      <c r="AA8" s="30"/>
    </row>
    <row r="9" spans="1:27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31"/>
      <c r="S9" s="31"/>
      <c r="T9" s="29"/>
      <c r="U9" s="29"/>
      <c r="V9" s="24"/>
      <c r="W9" s="32"/>
      <c r="X9" s="29"/>
      <c r="Y9" s="24"/>
      <c r="Z9" s="24"/>
      <c r="AA9" s="30"/>
    </row>
    <row r="10" spans="1:27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31"/>
      <c r="S10" s="31"/>
      <c r="T10" s="29"/>
      <c r="U10" s="29"/>
      <c r="V10" s="24"/>
      <c r="W10" s="32"/>
      <c r="X10" s="29"/>
      <c r="Y10" s="24"/>
      <c r="Z10" s="24"/>
      <c r="AA10" s="30"/>
    </row>
    <row r="11" spans="1:27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31"/>
      <c r="S11" s="31"/>
      <c r="T11" s="29"/>
      <c r="U11" s="29"/>
      <c r="V11" s="24"/>
      <c r="W11" s="32"/>
      <c r="X11" s="29"/>
      <c r="Y11" s="24"/>
      <c r="Z11" s="24"/>
      <c r="AA11" s="30"/>
    </row>
    <row r="12" spans="1:27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31"/>
      <c r="S12" s="31"/>
      <c r="T12" s="29"/>
      <c r="U12" s="29"/>
      <c r="V12" s="24"/>
      <c r="W12" s="32"/>
      <c r="X12" s="29"/>
      <c r="Y12" s="24"/>
      <c r="Z12" s="24"/>
      <c r="AA12" s="30"/>
    </row>
    <row r="13" spans="1:27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31"/>
      <c r="S13" s="31"/>
      <c r="T13" s="29"/>
      <c r="U13" s="29"/>
      <c r="V13" s="24"/>
      <c r="W13" s="32"/>
      <c r="X13" s="29"/>
      <c r="Y13" s="24"/>
      <c r="Z13" s="24"/>
      <c r="AA13" s="30"/>
    </row>
    <row r="14" spans="1:27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29"/>
      <c r="U14" s="29"/>
      <c r="V14" s="24"/>
      <c r="W14" s="32"/>
      <c r="X14" s="29"/>
      <c r="Y14" s="24"/>
      <c r="Z14" s="24"/>
      <c r="AA14" s="30"/>
    </row>
    <row r="15" spans="1:27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31"/>
      <c r="S15" s="31"/>
      <c r="T15" s="29"/>
      <c r="U15" s="29"/>
      <c r="V15" s="24"/>
      <c r="W15" s="32"/>
      <c r="X15" s="29"/>
      <c r="Y15" s="24"/>
      <c r="Z15" s="24"/>
      <c r="AA15" s="30"/>
    </row>
    <row r="16" spans="1:27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29"/>
      <c r="U16" s="29"/>
      <c r="V16" s="24"/>
      <c r="W16" s="32"/>
      <c r="X16" s="29"/>
      <c r="Y16" s="24"/>
      <c r="Z16" s="24"/>
      <c r="AA16" s="30"/>
    </row>
    <row r="17" spans="1:27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31"/>
      <c r="S17" s="31"/>
      <c r="T17" s="29"/>
      <c r="U17" s="29"/>
      <c r="V17" s="24"/>
      <c r="W17" s="32"/>
      <c r="X17" s="29"/>
      <c r="Y17" s="24"/>
      <c r="Z17" s="24"/>
      <c r="AA17" s="30"/>
    </row>
    <row r="18" spans="1:27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31"/>
      <c r="S18" s="31"/>
      <c r="T18" s="29"/>
      <c r="U18" s="29"/>
      <c r="V18" s="24"/>
      <c r="W18" s="32"/>
      <c r="X18" s="29"/>
      <c r="Y18" s="24"/>
      <c r="Z18" s="24"/>
      <c r="AA18" s="30"/>
    </row>
    <row r="19" spans="1:27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104"/>
      <c r="S19" s="104"/>
      <c r="T19" s="42"/>
      <c r="U19" s="42"/>
      <c r="V19" s="43"/>
      <c r="W19" s="32"/>
      <c r="X19" s="29"/>
      <c r="Y19" s="24"/>
      <c r="Z19" s="24"/>
      <c r="AA19" s="30"/>
    </row>
    <row r="20" spans="1:27" ht="21.75" thickBot="1">
      <c r="E20" s="6"/>
      <c r="W20" s="44"/>
      <c r="X20" s="42"/>
      <c r="Y20" s="37"/>
      <c r="Z20" s="37"/>
      <c r="AA20" s="43"/>
    </row>
  </sheetData>
  <mergeCells count="30">
    <mergeCell ref="A3:A5"/>
    <mergeCell ref="B3:B5"/>
    <mergeCell ref="C3:C5"/>
    <mergeCell ref="D3:D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1:Z1"/>
    <mergeCell ref="A2:AA2"/>
    <mergeCell ref="Q3:V3"/>
    <mergeCell ref="W3:AA3"/>
    <mergeCell ref="V4:V5"/>
    <mergeCell ref="W4:W5"/>
    <mergeCell ref="Z4:AA4"/>
    <mergeCell ref="E3:E5"/>
    <mergeCell ref="F3:F5"/>
    <mergeCell ref="G3:G5"/>
    <mergeCell ref="H3:H5"/>
    <mergeCell ref="I3:P3"/>
    <mergeCell ref="I4:I5"/>
    <mergeCell ref="J4:J5"/>
    <mergeCell ref="K4:K5"/>
    <mergeCell ref="X4:Y4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Admin</cp:lastModifiedBy>
  <cp:lastPrinted>2024-12-02T01:17:36Z</cp:lastPrinted>
  <dcterms:created xsi:type="dcterms:W3CDTF">2018-10-03T07:36:52Z</dcterms:created>
  <dcterms:modified xsi:type="dcterms:W3CDTF">2025-04-04T05:51:00Z</dcterms:modified>
</cp:coreProperties>
</file>